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usulu.reupena\Desktop\All Documents\Social Division\Environment Unit\Environment Statistics\SBS Web Update\2026\"/>
    </mc:Choice>
  </mc:AlternateContent>
  <xr:revisionPtr revIDLastSave="0" documentId="13_ncr:1_{A3428EF7-09AC-4E66-BBE4-566798FA2F4D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Contents" sheetId="13" r:id="rId1"/>
    <sheet name="E1" sheetId="23" r:id="rId2"/>
    <sheet name="E2" sheetId="20" r:id="rId3"/>
    <sheet name="E3" sheetId="10" r:id="rId4"/>
  </sheets>
  <definedNames>
    <definedName name="_AMO_UniqueIdentifier" hidden="1">"'99175e40-47d1-4ea7-8a0f-7e3a1fca2c5c'"</definedName>
  </definedNames>
  <calcPr calcId="191029"/>
</workbook>
</file>

<file path=xl/calcChain.xml><?xml version="1.0" encoding="utf-8"?>
<calcChain xmlns="http://schemas.openxmlformats.org/spreadsheetml/2006/main">
  <c r="P22" i="23" l="1"/>
  <c r="N22" i="23"/>
  <c r="L22" i="23"/>
  <c r="J22" i="23"/>
  <c r="H22" i="23"/>
  <c r="F22" i="23"/>
  <c r="C22" i="23"/>
  <c r="C22" i="20"/>
  <c r="H22" i="20" s="1"/>
  <c r="S14" i="10"/>
  <c r="D18" i="23"/>
  <c r="C18" i="23"/>
  <c r="C18" i="20"/>
  <c r="O14" i="10"/>
  <c r="R14" i="10"/>
  <c r="F22" i="20" l="1"/>
  <c r="D22" i="20" s="1"/>
  <c r="D22" i="23"/>
  <c r="C21" i="20"/>
  <c r="H21" i="20" s="1"/>
  <c r="D21" i="23"/>
  <c r="C21" i="23"/>
  <c r="M14" i="10"/>
  <c r="L14" i="10"/>
  <c r="N14" i="10"/>
  <c r="P14" i="10"/>
  <c r="Q14" i="10"/>
  <c r="E20" i="20"/>
  <c r="E19" i="20"/>
  <c r="O20" i="23"/>
  <c r="M20" i="23"/>
  <c r="K20" i="23"/>
  <c r="G20" i="23"/>
  <c r="E20" i="23"/>
  <c r="O19" i="23"/>
  <c r="M19" i="23"/>
  <c r="K19" i="23"/>
  <c r="G19" i="23"/>
  <c r="E19" i="23"/>
  <c r="F21" i="20" l="1"/>
  <c r="D21" i="20" s="1"/>
  <c r="C19" i="23"/>
  <c r="F19" i="23" s="1"/>
  <c r="C20" i="23"/>
  <c r="F20" i="23" s="1"/>
  <c r="C19" i="20"/>
  <c r="C20" i="20"/>
  <c r="K13" i="10"/>
  <c r="K11" i="10"/>
  <c r="J11" i="10"/>
  <c r="K10" i="10"/>
  <c r="J10" i="10"/>
  <c r="K9" i="10"/>
  <c r="J9" i="10"/>
  <c r="K8" i="10"/>
  <c r="J8" i="10"/>
  <c r="K7" i="10"/>
  <c r="J7" i="10"/>
  <c r="K5" i="10"/>
  <c r="J5" i="10"/>
  <c r="K6" i="10"/>
  <c r="J6" i="10"/>
  <c r="P19" i="23" l="1"/>
  <c r="N19" i="23"/>
  <c r="L19" i="23"/>
  <c r="H19" i="23"/>
  <c r="P20" i="23"/>
  <c r="N20" i="23"/>
  <c r="L20" i="23"/>
  <c r="H20" i="23"/>
  <c r="K14" i="10"/>
  <c r="H20" i="20"/>
  <c r="F20" i="20"/>
  <c r="D20" i="20" s="1"/>
  <c r="H19" i="20"/>
  <c r="F19" i="20"/>
  <c r="D19" i="20" s="1"/>
  <c r="D19" i="23" l="1"/>
  <c r="D20" i="23"/>
  <c r="G14" i="10"/>
  <c r="G13" i="10"/>
  <c r="J13" i="10"/>
  <c r="J14" i="10"/>
  <c r="D13" i="10"/>
  <c r="D14" i="10"/>
  <c r="H13" i="10"/>
  <c r="H14" i="10"/>
  <c r="I13" i="10"/>
  <c r="I14" i="10"/>
  <c r="C13" i="10"/>
  <c r="C14" i="10"/>
  <c r="F14" i="10"/>
  <c r="F13" i="10"/>
  <c r="E13" i="10"/>
  <c r="E14" i="10"/>
</calcChain>
</file>

<file path=xl/sharedStrings.xml><?xml version="1.0" encoding="utf-8"?>
<sst xmlns="http://schemas.openxmlformats.org/spreadsheetml/2006/main" count="75" uniqueCount="52">
  <si>
    <t>Total</t>
  </si>
  <si>
    <t>Year</t>
  </si>
  <si>
    <t>Hydro</t>
  </si>
  <si>
    <t>Diesel</t>
  </si>
  <si>
    <t>Coconut</t>
  </si>
  <si>
    <t>MWh</t>
  </si>
  <si>
    <t>%</t>
  </si>
  <si>
    <t xml:space="preserve">Solar </t>
  </si>
  <si>
    <t>Wind</t>
  </si>
  <si>
    <t>Domestic</t>
  </si>
  <si>
    <t>Commercial</t>
  </si>
  <si>
    <t>Gov't Dept.</t>
  </si>
  <si>
    <t>Hotels</t>
  </si>
  <si>
    <t>Industrial</t>
  </si>
  <si>
    <t>Religions</t>
  </si>
  <si>
    <t>Schools</t>
  </si>
  <si>
    <t>TOTAL</t>
  </si>
  <si>
    <t>Samoa Bureau of Statistics</t>
  </si>
  <si>
    <t xml:space="preserve">Environment Statistics: </t>
  </si>
  <si>
    <t>Contents</t>
  </si>
  <si>
    <t>Tables</t>
  </si>
  <si>
    <t>Coverage</t>
  </si>
  <si>
    <t>E1</t>
  </si>
  <si>
    <t>E2</t>
  </si>
  <si>
    <t>E3</t>
  </si>
  <si>
    <t>E</t>
  </si>
  <si>
    <t>Electricity Statistics: Production, Sale and Renewable Energy Statistics by EPC</t>
  </si>
  <si>
    <t>EPC</t>
  </si>
  <si>
    <t>Electric Power Corporation</t>
  </si>
  <si>
    <t>Total Renewable Electricity</t>
  </si>
  <si>
    <t>Diesel Electricity</t>
  </si>
  <si>
    <t>Total Electricity</t>
  </si>
  <si>
    <t xml:space="preserve">Electricity Production by Sources (MWh)                                      </t>
  </si>
  <si>
    <t xml:space="preserve">Electricity Sales, (MWh)                                                     </t>
  </si>
  <si>
    <t>:- nil or not available</t>
  </si>
  <si>
    <t>Biomass</t>
  </si>
  <si>
    <t>Diesel versus Renewable Electricity (MWh &amp; %)</t>
  </si>
  <si>
    <t>Unit</t>
  </si>
  <si>
    <t>Explanatory Note</t>
  </si>
  <si>
    <t>Key Stakeholder</t>
  </si>
  <si>
    <t>Local Consumption</t>
  </si>
  <si>
    <t>Table E3 : EPC Electricity Sales, 2008-2024(MWh)</t>
  </si>
  <si>
    <t xml:space="preserve">Table E2: Diesel versus Renewable Electricity Production, 2008-2024 </t>
  </si>
  <si>
    <t xml:space="preserve">Table E1 : Total Electricity Production by all Sources 2008-2024 (MWh) </t>
  </si>
  <si>
    <t>2008-2024</t>
  </si>
  <si>
    <t xml:space="preserve">Latest Update of Environment Statistics (2024) collected and compiled in collaboration with key environment stakeholders and partners. </t>
  </si>
  <si>
    <r>
      <rPr>
        <b/>
        <sz val="9"/>
        <color theme="1"/>
        <rFont val="Arial"/>
        <family val="2"/>
      </rPr>
      <t>Source</t>
    </r>
    <r>
      <rPr>
        <sz val="9"/>
        <color theme="1"/>
        <rFont val="Arial"/>
        <family val="2"/>
      </rPr>
      <t>: Eletric Power Corporation (EPC)</t>
    </r>
  </si>
  <si>
    <r>
      <rPr>
        <b/>
        <sz val="9"/>
        <color theme="1"/>
        <rFont val="Arial"/>
        <family val="2"/>
      </rPr>
      <t>Note</t>
    </r>
    <r>
      <rPr>
        <sz val="9"/>
        <color theme="1"/>
        <rFont val="Arial"/>
        <family val="2"/>
      </rPr>
      <t>: - nil or not available</t>
    </r>
  </si>
  <si>
    <r>
      <rPr>
        <b/>
        <sz val="9"/>
        <color theme="1"/>
        <rFont val="Arial"/>
        <family val="2"/>
      </rPr>
      <t>Source</t>
    </r>
    <r>
      <rPr>
        <sz val="9"/>
        <color theme="1"/>
        <rFont val="Arial"/>
        <family val="2"/>
      </rPr>
      <t>: Electric Power Corporation (EPC)</t>
    </r>
  </si>
  <si>
    <r>
      <t>Street lights</t>
    </r>
    <r>
      <rPr>
        <b/>
        <vertAlign val="superscript"/>
        <sz val="9"/>
        <color theme="1"/>
        <rFont val="Arial"/>
        <family val="2"/>
      </rPr>
      <t>a</t>
    </r>
  </si>
  <si>
    <r>
      <rPr>
        <b/>
        <sz val="9"/>
        <color theme="1"/>
        <rFont val="Arial"/>
        <family val="2"/>
      </rPr>
      <t>Source</t>
    </r>
    <r>
      <rPr>
        <sz val="9"/>
        <color theme="1"/>
        <rFont val="Arial"/>
        <family val="2"/>
      </rPr>
      <t xml:space="preserve">: Electric Power Corporation (EPC) </t>
    </r>
  </si>
  <si>
    <r>
      <rPr>
        <b/>
        <vertAlign val="superscript"/>
        <sz val="9"/>
        <color theme="1"/>
        <rFont val="Arial"/>
        <family val="2"/>
      </rPr>
      <t>a</t>
    </r>
    <r>
      <rPr>
        <sz val="9"/>
        <color theme="1"/>
        <rFont val="Arial"/>
        <family val="2"/>
      </rPr>
      <t xml:space="preserve"> : New data for 2016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</si>
</sst>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_(* #,##0_);_(* \(#,##0\);_(* &quot;-&quot;_);_(@_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_(* #,##0.0_);_(* \(#,##0.0\);_(* &quot;-&quot;??_);_(@_)"/>
    <numFmt numFmtId="168" formatCode="_-* #,##0.0_-;\-* #,##0.0_-;_-* &quot;-&quot;?_-;_-@_-"/>
    <numFmt numFmtId="169" formatCode="_(* #,##0_);_(* \(#,##0\);_(* &quot;-&quot;??_);_(@_)"/>
    <numFmt numFmtId="170" formatCode="0.000"/>
    <numFmt numFmtId="171" formatCode="0.0"/>
  </numFmts>
  <fonts count="2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9"/>
      <name val="Arial"/>
      <family val="2"/>
    </font>
    <font>
      <sz val="10"/>
      <name val="Bookman Old Style"/>
      <family val="1"/>
    </font>
    <font>
      <b/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1"/>
      <color theme="1"/>
      <name val="Arial Narrow"/>
      <family val="2"/>
    </font>
    <font>
      <sz val="11"/>
      <color theme="1"/>
      <name val="Calibri"/>
      <family val="3"/>
      <charset val="128"/>
      <scheme val="minor"/>
    </font>
    <font>
      <b/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2"/>
      <name val="Arial"/>
      <family val="2"/>
    </font>
    <font>
      <u/>
      <sz val="10"/>
      <color theme="10"/>
      <name val="Arial"/>
      <family val="2"/>
    </font>
    <font>
      <b/>
      <sz val="10"/>
      <color rgb="FF0070C0"/>
      <name val="Arial"/>
      <family val="2"/>
    </font>
    <font>
      <u/>
      <sz val="8"/>
      <color theme="10"/>
      <name val="Arial"/>
      <family val="2"/>
    </font>
    <font>
      <b/>
      <sz val="9"/>
      <color rgb="FF0070C0"/>
      <name val="Arial"/>
      <family val="2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vertAlign val="superscript"/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2">
    <xf numFmtId="0" fontId="0" fillId="0" borderId="0"/>
    <xf numFmtId="166" fontId="1" fillId="0" borderId="0" applyFont="0" applyFill="0" applyBorder="0" applyAlignment="0" applyProtection="0"/>
    <xf numFmtId="0" fontId="5" fillId="0" borderId="0"/>
    <xf numFmtId="0" fontId="5" fillId="0" borderId="0"/>
    <xf numFmtId="166" fontId="1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8" fillId="0" borderId="0" applyNumberFormat="0" applyFill="0" applyBorder="0" applyAlignment="0" applyProtection="0">
      <alignment vertical="top"/>
      <protection locked="0"/>
    </xf>
    <xf numFmtId="43" fontId="7" fillId="0" borderId="0" applyFill="0" applyBorder="0" applyAlignment="0" applyProtection="0"/>
    <xf numFmtId="38" fontId="9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165" fontId="10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  <xf numFmtId="0" fontId="1" fillId="0" borderId="0"/>
    <xf numFmtId="43" fontId="1" fillId="0" borderId="0" applyFont="0" applyFill="0" applyBorder="0" applyAlignment="0" applyProtection="0"/>
  </cellStyleXfs>
  <cellXfs count="104">
    <xf numFmtId="0" fontId="0" fillId="0" borderId="0" xfId="0"/>
    <xf numFmtId="0" fontId="0" fillId="3" borderId="0" xfId="0" applyFill="1"/>
    <xf numFmtId="0" fontId="12" fillId="3" borderId="0" xfId="12" applyFont="1" applyFill="1" applyAlignment="1">
      <alignment vertical="center"/>
    </xf>
    <xf numFmtId="0" fontId="12" fillId="0" borderId="0" xfId="12" applyFont="1" applyAlignment="1">
      <alignment horizontal="left" vertical="center"/>
    </xf>
    <xf numFmtId="0" fontId="7" fillId="0" borderId="0" xfId="12"/>
    <xf numFmtId="0" fontId="2" fillId="0" borderId="0" xfId="12" applyFont="1"/>
    <xf numFmtId="0" fontId="13" fillId="0" borderId="0" xfId="12" applyFont="1" applyAlignment="1">
      <alignment horizontal="left" vertical="center"/>
    </xf>
    <xf numFmtId="0" fontId="0" fillId="0" borderId="0" xfId="0" applyAlignment="1">
      <alignment vertical="center"/>
    </xf>
    <xf numFmtId="0" fontId="13" fillId="0" borderId="0" xfId="12" applyFont="1"/>
    <xf numFmtId="0" fontId="6" fillId="0" borderId="3" xfId="12" applyFont="1" applyBorder="1" applyAlignment="1">
      <alignment horizontal="left" vertical="center"/>
    </xf>
    <xf numFmtId="0" fontId="11" fillId="0" borderId="3" xfId="0" applyFont="1" applyBorder="1" applyAlignment="1">
      <alignment horizontal="center" vertical="center"/>
    </xf>
    <xf numFmtId="0" fontId="7" fillId="0" borderId="0" xfId="12" applyAlignment="1">
      <alignment horizontal="center"/>
    </xf>
    <xf numFmtId="0" fontId="0" fillId="0" borderId="3" xfId="0" applyBorder="1"/>
    <xf numFmtId="0" fontId="3" fillId="0" borderId="0" xfId="0" quotePrefix="1" applyFont="1" applyAlignment="1">
      <alignment horizontal="left" vertical="center"/>
    </xf>
    <xf numFmtId="0" fontId="2" fillId="0" borderId="0" xfId="0" quotePrefix="1" applyFont="1" applyAlignment="1">
      <alignment vertical="center"/>
    </xf>
    <xf numFmtId="0" fontId="15" fillId="0" borderId="0" xfId="19" quotePrefix="1" applyFont="1" applyAlignment="1" applyProtection="1">
      <alignment horizontal="left"/>
    </xf>
    <xf numFmtId="0" fontId="4" fillId="0" borderId="0" xfId="19" quotePrefix="1" applyFont="1" applyAlignment="1" applyProtection="1">
      <alignment horizontal="left"/>
    </xf>
    <xf numFmtId="0" fontId="16" fillId="0" borderId="3" xfId="19" applyFont="1" applyBorder="1" applyAlignment="1" applyProtection="1">
      <alignment horizontal="center"/>
    </xf>
    <xf numFmtId="0" fontId="16" fillId="0" borderId="3" xfId="19" applyFont="1" applyBorder="1" applyAlignment="1" applyProtection="1"/>
    <xf numFmtId="0" fontId="16" fillId="0" borderId="0" xfId="19" applyFont="1" applyBorder="1" applyAlignment="1" applyProtection="1"/>
    <xf numFmtId="0" fontId="7" fillId="0" borderId="0" xfId="12" applyAlignment="1">
      <alignment vertical="center"/>
    </xf>
    <xf numFmtId="0" fontId="6" fillId="0" borderId="0" xfId="12" applyFont="1" applyAlignment="1">
      <alignment vertical="center"/>
    </xf>
    <xf numFmtId="0" fontId="17" fillId="0" borderId="0" xfId="12" applyFont="1" applyAlignment="1">
      <alignment horizontal="left"/>
    </xf>
    <xf numFmtId="0" fontId="4" fillId="0" borderId="0" xfId="12" applyFont="1" applyAlignment="1">
      <alignment horizontal="left"/>
    </xf>
    <xf numFmtId="0" fontId="6" fillId="0" borderId="0" xfId="12" applyFont="1" applyAlignment="1">
      <alignment horizontal="left"/>
    </xf>
    <xf numFmtId="0" fontId="6" fillId="0" borderId="3" xfId="12" applyFont="1" applyBorder="1" applyAlignment="1">
      <alignment horizontal="left"/>
    </xf>
    <xf numFmtId="0" fontId="16" fillId="0" borderId="0" xfId="19" applyFont="1" applyAlignment="1" applyProtection="1"/>
    <xf numFmtId="0" fontId="16" fillId="0" borderId="0" xfId="19" applyFont="1" applyAlignment="1" applyProtection="1">
      <alignment horizontal="left"/>
    </xf>
    <xf numFmtId="0" fontId="13" fillId="0" borderId="0" xfId="12" applyFont="1" applyAlignment="1">
      <alignment horizontal="left"/>
    </xf>
    <xf numFmtId="0" fontId="7" fillId="0" borderId="0" xfId="12" applyAlignment="1">
      <alignment vertical="center" wrapText="1"/>
    </xf>
    <xf numFmtId="0" fontId="7" fillId="0" borderId="0" xfId="12" applyAlignment="1">
      <alignment horizontal="left" wrapText="1"/>
    </xf>
    <xf numFmtId="168" fontId="0" fillId="0" borderId="0" xfId="0" applyNumberFormat="1"/>
    <xf numFmtId="0" fontId="0" fillId="0" borderId="3" xfId="0" applyBorder="1" applyAlignment="1">
      <alignment horizontal="center"/>
    </xf>
    <xf numFmtId="43" fontId="0" fillId="0" borderId="0" xfId="0" applyNumberFormat="1" applyAlignment="1">
      <alignment vertical="center"/>
    </xf>
    <xf numFmtId="0" fontId="18" fillId="0" borderId="0" xfId="0" applyFont="1" applyAlignment="1">
      <alignment vertical="center"/>
    </xf>
    <xf numFmtId="0" fontId="18" fillId="0" borderId="0" xfId="0" applyFont="1"/>
    <xf numFmtId="43" fontId="0" fillId="0" borderId="0" xfId="0" applyNumberFormat="1"/>
    <xf numFmtId="166" fontId="0" fillId="0" borderId="0" xfId="1" applyFont="1" applyAlignment="1">
      <alignment vertical="center"/>
    </xf>
    <xf numFmtId="166" fontId="0" fillId="0" borderId="0" xfId="1" applyFont="1"/>
    <xf numFmtId="0" fontId="19" fillId="0" borderId="0" xfId="0" applyFont="1" applyAlignment="1">
      <alignment vertical="center"/>
    </xf>
    <xf numFmtId="164" fontId="19" fillId="0" borderId="0" xfId="0" applyNumberFormat="1" applyFont="1" applyAlignment="1">
      <alignment vertical="center"/>
    </xf>
    <xf numFmtId="0" fontId="6" fillId="0" borderId="3" xfId="12" applyFont="1" applyBorder="1" applyAlignment="1">
      <alignment horizontal="center" vertical="center"/>
    </xf>
    <xf numFmtId="0" fontId="14" fillId="0" borderId="0" xfId="19" applyBorder="1" applyAlignment="1" applyProtection="1">
      <alignment horizontal="left"/>
    </xf>
    <xf numFmtId="166" fontId="18" fillId="0" borderId="0" xfId="1" applyFont="1"/>
    <xf numFmtId="166" fontId="18" fillId="0" borderId="0" xfId="0" applyNumberFormat="1" applyFont="1"/>
    <xf numFmtId="0" fontId="6" fillId="0" borderId="3" xfId="12" applyFont="1" applyBorder="1" applyAlignment="1">
      <alignment vertical="center"/>
    </xf>
    <xf numFmtId="0" fontId="7" fillId="0" borderId="0" xfId="12" applyAlignment="1">
      <alignment horizontal="left"/>
    </xf>
    <xf numFmtId="166" fontId="0" fillId="0" borderId="0" xfId="0" applyNumberFormat="1"/>
    <xf numFmtId="170" fontId="18" fillId="0" borderId="0" xfId="0" applyNumberFormat="1" applyFont="1"/>
    <xf numFmtId="171" fontId="18" fillId="0" borderId="0" xfId="0" applyNumberFormat="1" applyFont="1"/>
    <xf numFmtId="169" fontId="21" fillId="0" borderId="0" xfId="0" applyNumberFormat="1" applyFont="1"/>
    <xf numFmtId="171" fontId="0" fillId="0" borderId="0" xfId="0" applyNumberFormat="1"/>
    <xf numFmtId="0" fontId="7" fillId="0" borderId="0" xfId="12" applyAlignment="1">
      <alignment horizontal="left" vertical="top" wrapText="1"/>
    </xf>
    <xf numFmtId="0" fontId="7" fillId="0" borderId="3" xfId="12" applyBorder="1" applyAlignment="1">
      <alignment horizontal="center"/>
    </xf>
    <xf numFmtId="0" fontId="22" fillId="0" borderId="0" xfId="0" applyFont="1" applyAlignment="1">
      <alignment vertical="center"/>
    </xf>
    <xf numFmtId="0" fontId="2" fillId="0" borderId="0" xfId="0" applyFont="1"/>
    <xf numFmtId="0" fontId="22" fillId="0" borderId="0" xfId="0" applyFont="1"/>
    <xf numFmtId="2" fontId="2" fillId="0" borderId="0" xfId="0" applyNumberFormat="1" applyFont="1"/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167" fontId="24" fillId="0" borderId="2" xfId="1" applyNumberFormat="1" applyFont="1" applyBorder="1" applyAlignment="1">
      <alignment vertical="center"/>
    </xf>
    <xf numFmtId="0" fontId="23" fillId="0" borderId="0" xfId="0" applyFont="1" applyAlignment="1">
      <alignment horizontal="center" vertical="center"/>
    </xf>
    <xf numFmtId="167" fontId="24" fillId="0" borderId="0" xfId="1" applyNumberFormat="1" applyFont="1" applyBorder="1" applyAlignment="1">
      <alignment vertical="center"/>
    </xf>
    <xf numFmtId="167" fontId="24" fillId="0" borderId="0" xfId="1" applyNumberFormat="1" applyFont="1" applyBorder="1"/>
    <xf numFmtId="166" fontId="24" fillId="0" borderId="0" xfId="1" applyFont="1" applyBorder="1" applyAlignment="1">
      <alignment vertical="center"/>
    </xf>
    <xf numFmtId="0" fontId="23" fillId="0" borderId="3" xfId="0" applyFont="1" applyBorder="1" applyAlignment="1">
      <alignment horizontal="center" vertical="center"/>
    </xf>
    <xf numFmtId="167" fontId="24" fillId="0" borderId="3" xfId="1" applyNumberFormat="1" applyFont="1" applyBorder="1"/>
    <xf numFmtId="167" fontId="24" fillId="0" borderId="3" xfId="1" applyNumberFormat="1" applyFont="1" applyBorder="1" applyAlignment="1">
      <alignment vertical="center"/>
    </xf>
    <xf numFmtId="0" fontId="24" fillId="0" borderId="0" xfId="0" applyFont="1"/>
    <xf numFmtId="2" fontId="24" fillId="0" borderId="0" xfId="0" applyNumberFormat="1" applyFont="1"/>
    <xf numFmtId="0" fontId="3" fillId="0" borderId="0" xfId="0" applyFont="1"/>
    <xf numFmtId="0" fontId="2" fillId="0" borderId="2" xfId="0" applyFont="1" applyBorder="1"/>
    <xf numFmtId="0" fontId="3" fillId="0" borderId="2" xfId="0" applyFont="1" applyBorder="1" applyAlignment="1">
      <alignment horizontal="center"/>
    </xf>
    <xf numFmtId="0" fontId="2" fillId="0" borderId="3" xfId="0" applyFont="1" applyBorder="1"/>
    <xf numFmtId="0" fontId="2" fillId="0" borderId="3" xfId="0" applyFont="1" applyBorder="1" applyAlignment="1">
      <alignment horizontal="center"/>
    </xf>
    <xf numFmtId="0" fontId="23" fillId="0" borderId="2" xfId="1" applyNumberFormat="1" applyFont="1" applyBorder="1" applyAlignment="1">
      <alignment horizontal="center"/>
    </xf>
    <xf numFmtId="167" fontId="24" fillId="0" borderId="2" xfId="1" applyNumberFormat="1" applyFont="1" applyBorder="1" applyAlignment="1">
      <alignment horizontal="center"/>
    </xf>
    <xf numFmtId="0" fontId="23" fillId="0" borderId="0" xfId="1" applyNumberFormat="1" applyFont="1" applyBorder="1" applyAlignment="1">
      <alignment horizontal="center"/>
    </xf>
    <xf numFmtId="167" fontId="24" fillId="0" borderId="0" xfId="1" applyNumberFormat="1" applyFont="1" applyBorder="1" applyAlignment="1">
      <alignment horizontal="center"/>
    </xf>
    <xf numFmtId="0" fontId="23" fillId="0" borderId="0" xfId="1" applyNumberFormat="1" applyFont="1" applyFill="1" applyBorder="1" applyAlignment="1">
      <alignment horizontal="center"/>
    </xf>
    <xf numFmtId="0" fontId="23" fillId="0" borderId="3" xfId="1" applyNumberFormat="1" applyFont="1" applyFill="1" applyBorder="1" applyAlignment="1">
      <alignment horizontal="center"/>
    </xf>
    <xf numFmtId="167" fontId="24" fillId="0" borderId="3" xfId="1" applyNumberFormat="1" applyFont="1" applyBorder="1" applyAlignment="1">
      <alignment horizontal="center"/>
    </xf>
    <xf numFmtId="167" fontId="24" fillId="0" borderId="2" xfId="1" applyNumberFormat="1" applyFont="1" applyBorder="1" applyAlignment="1">
      <alignment horizontal="center" vertical="center"/>
    </xf>
    <xf numFmtId="167" fontId="24" fillId="0" borderId="0" xfId="1" applyNumberFormat="1" applyFont="1" applyBorder="1" applyAlignment="1">
      <alignment horizontal="center" vertical="center"/>
    </xf>
    <xf numFmtId="167" fontId="24" fillId="0" borderId="3" xfId="1" applyNumberFormat="1" applyFont="1" applyBorder="1" applyAlignment="1">
      <alignment horizontal="center" vertical="center"/>
    </xf>
    <xf numFmtId="164" fontId="3" fillId="0" borderId="0" xfId="0" applyNumberFormat="1" applyFont="1" applyAlignment="1">
      <alignment horizontal="left" vertical="center"/>
    </xf>
    <xf numFmtId="0" fontId="24" fillId="0" borderId="1" xfId="0" applyFont="1" applyBorder="1" applyAlignment="1">
      <alignment vertical="center"/>
    </xf>
    <xf numFmtId="0" fontId="23" fillId="0" borderId="1" xfId="0" applyFont="1" applyBorder="1" applyAlignment="1">
      <alignment horizontal="center" vertical="center"/>
    </xf>
    <xf numFmtId="0" fontId="23" fillId="2" borderId="1" xfId="0" applyFont="1" applyFill="1" applyBorder="1" applyAlignment="1">
      <alignment horizontal="center" vertical="center"/>
    </xf>
    <xf numFmtId="0" fontId="23" fillId="0" borderId="0" xfId="0" applyFont="1" applyAlignment="1">
      <alignment vertical="center"/>
    </xf>
    <xf numFmtId="167" fontId="24" fillId="0" borderId="0" xfId="1" applyNumberFormat="1" applyFont="1" applyFill="1" applyBorder="1" applyAlignment="1">
      <alignment horizontal="center" vertical="center"/>
    </xf>
    <xf numFmtId="167" fontId="24" fillId="2" borderId="0" xfId="1" applyNumberFormat="1" applyFont="1" applyFill="1" applyBorder="1" applyAlignment="1">
      <alignment horizontal="center" vertical="center"/>
    </xf>
    <xf numFmtId="167" fontId="24" fillId="0" borderId="0" xfId="1" applyNumberFormat="1" applyFont="1" applyAlignment="1">
      <alignment horizontal="center"/>
    </xf>
    <xf numFmtId="167" fontId="24" fillId="0" borderId="0" xfId="0" applyNumberFormat="1" applyFont="1" applyAlignment="1">
      <alignment vertical="center"/>
    </xf>
    <xf numFmtId="167" fontId="24" fillId="0" borderId="0" xfId="1" applyNumberFormat="1" applyFont="1" applyAlignment="1">
      <alignment vertical="center"/>
    </xf>
    <xf numFmtId="167" fontId="24" fillId="0" borderId="0" xfId="1" applyNumberFormat="1" applyFont="1" applyAlignment="1">
      <alignment horizontal="center" vertical="center"/>
    </xf>
    <xf numFmtId="0" fontId="23" fillId="0" borderId="1" xfId="0" applyFont="1" applyBorder="1" applyAlignment="1">
      <alignment vertical="center"/>
    </xf>
    <xf numFmtId="167" fontId="23" fillId="0" borderId="1" xfId="1" applyNumberFormat="1" applyFont="1" applyFill="1" applyBorder="1" applyAlignment="1">
      <alignment horizontal="center" vertical="center"/>
    </xf>
    <xf numFmtId="0" fontId="24" fillId="0" borderId="0" xfId="0" applyFont="1" applyAlignment="1">
      <alignment vertical="center"/>
    </xf>
  </cellXfs>
  <cellStyles count="22">
    <cellStyle name="Comma" xfId="1" builtinId="3"/>
    <cellStyle name="Comma [0] 2" xfId="15" xr:uid="{00000000-0005-0000-0000-000001000000}"/>
    <cellStyle name="Comma 2" xfId="14" xr:uid="{00000000-0005-0000-0000-000002000000}"/>
    <cellStyle name="Comma 2 10" xfId="18" xr:uid="{00000000-0005-0000-0000-000003000000}"/>
    <cellStyle name="Comma 2 2" xfId="4" xr:uid="{00000000-0005-0000-0000-000004000000}"/>
    <cellStyle name="Comma 3" xfId="21" xr:uid="{EE9D8AE9-004C-4756-88FC-6DA7D4FED62F}"/>
    <cellStyle name="Hyperlink" xfId="19" builtinId="8"/>
    <cellStyle name="Hyperlink 2" xfId="13" xr:uid="{00000000-0005-0000-0000-000006000000}"/>
    <cellStyle name="Normal" xfId="0" builtinId="0"/>
    <cellStyle name="Normal 11" xfId="10" xr:uid="{00000000-0005-0000-0000-000008000000}"/>
    <cellStyle name="Normal 12" xfId="11" xr:uid="{00000000-0005-0000-0000-000009000000}"/>
    <cellStyle name="Normal 2" xfId="2" xr:uid="{00000000-0005-0000-0000-00000A000000}"/>
    <cellStyle name="Normal 2 2" xfId="20" xr:uid="{1C3CA247-D62B-43E7-AC58-D992B9104A15}"/>
    <cellStyle name="Normal 3" xfId="12" xr:uid="{00000000-0005-0000-0000-00000B000000}"/>
    <cellStyle name="Normal 4" xfId="3" xr:uid="{00000000-0005-0000-0000-00000C000000}"/>
    <cellStyle name="Normal 5" xfId="5" xr:uid="{00000000-0005-0000-0000-00000D000000}"/>
    <cellStyle name="Normal 6" xfId="6" xr:uid="{00000000-0005-0000-0000-00000E000000}"/>
    <cellStyle name="Normal 7" xfId="7" xr:uid="{00000000-0005-0000-0000-00000F000000}"/>
    <cellStyle name="Normal 8" xfId="8" xr:uid="{00000000-0005-0000-0000-000010000000}"/>
    <cellStyle name="Normal 9" xfId="9" xr:uid="{00000000-0005-0000-0000-000011000000}"/>
    <cellStyle name="Percent 2" xfId="16" xr:uid="{00000000-0005-0000-0000-000013000000}"/>
    <cellStyle name="通貨 [0.00] 2" xfId="17" xr:uid="{00000000-0005-0000-0000-00001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W32"/>
  <sheetViews>
    <sheetView showGridLines="0" workbookViewId="0">
      <pane ySplit="4" topLeftCell="A5" activePane="bottomLeft" state="frozen"/>
      <selection pane="bottomLeft" activeCell="C17" sqref="C17"/>
    </sheetView>
  </sheetViews>
  <sheetFormatPr defaultRowHeight="15"/>
  <cols>
    <col min="1" max="1" width="2.7109375" customWidth="1"/>
    <col min="2" max="2" width="6.7109375" customWidth="1"/>
    <col min="3" max="3" width="69" customWidth="1"/>
    <col min="4" max="4" width="15.42578125" customWidth="1"/>
    <col min="5" max="5" width="12.7109375" customWidth="1"/>
  </cols>
  <sheetData>
    <row r="1" spans="1:257" ht="31.5">
      <c r="A1" s="1"/>
      <c r="B1" s="2"/>
      <c r="C1" s="2" t="s">
        <v>17</v>
      </c>
      <c r="D1" s="2"/>
      <c r="E1" s="2"/>
      <c r="F1" s="3"/>
      <c r="G1" s="3"/>
      <c r="H1" s="4"/>
      <c r="I1" s="4"/>
      <c r="J1" s="4"/>
      <c r="K1" s="4"/>
      <c r="L1" s="5"/>
      <c r="M1" s="5"/>
      <c r="N1" s="5"/>
      <c r="O1" s="5"/>
      <c r="P1" s="5"/>
      <c r="Q1" s="5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spans="1:257" s="7" customFormat="1" ht="21" customHeight="1">
      <c r="A2" s="6" t="s">
        <v>18</v>
      </c>
      <c r="B2" s="6"/>
      <c r="C2" s="6"/>
      <c r="D2" s="6"/>
      <c r="E2" s="6"/>
    </row>
    <row r="3" spans="1:257" ht="30.75" customHeight="1">
      <c r="A3" s="52" t="s">
        <v>45</v>
      </c>
      <c r="B3" s="52"/>
      <c r="C3" s="52"/>
      <c r="D3" s="52"/>
      <c r="E3" s="52"/>
    </row>
    <row r="4" spans="1:257" ht="5.0999999999999996" customHeight="1">
      <c r="A4" s="53"/>
      <c r="B4" s="53"/>
      <c r="C4" s="53"/>
      <c r="D4" s="53"/>
      <c r="E4" s="53"/>
    </row>
    <row r="5" spans="1:257" ht="17.100000000000001" customHeight="1">
      <c r="B5" s="8" t="s">
        <v>19</v>
      </c>
      <c r="C5" s="8"/>
      <c r="D5" s="8"/>
    </row>
    <row r="6" spans="1:257" ht="17.100000000000001" customHeight="1">
      <c r="B6" s="9" t="s">
        <v>20</v>
      </c>
      <c r="C6" s="45"/>
      <c r="D6" s="41" t="s">
        <v>37</v>
      </c>
      <c r="E6" s="10" t="s">
        <v>21</v>
      </c>
    </row>
    <row r="7" spans="1:257" ht="17.100000000000001" customHeight="1">
      <c r="B7" s="42" t="s">
        <v>22</v>
      </c>
      <c r="C7" s="46" t="s">
        <v>32</v>
      </c>
      <c r="D7" s="11" t="s">
        <v>5</v>
      </c>
      <c r="E7" s="11" t="s">
        <v>44</v>
      </c>
    </row>
    <row r="8" spans="1:257" ht="17.100000000000001" customHeight="1">
      <c r="B8" s="42" t="s">
        <v>23</v>
      </c>
      <c r="C8" s="46" t="s">
        <v>36</v>
      </c>
      <c r="D8" s="11" t="s">
        <v>5</v>
      </c>
      <c r="E8" s="11" t="s">
        <v>44</v>
      </c>
    </row>
    <row r="9" spans="1:257" ht="17.100000000000001" customHeight="1">
      <c r="B9" s="42" t="s">
        <v>24</v>
      </c>
      <c r="C9" s="46" t="s">
        <v>33</v>
      </c>
      <c r="D9" s="11" t="s">
        <v>5</v>
      </c>
      <c r="E9" s="11" t="s">
        <v>44</v>
      </c>
    </row>
    <row r="10" spans="1:257" ht="6" customHeight="1">
      <c r="B10" s="12"/>
      <c r="C10" s="12"/>
      <c r="D10" s="32"/>
      <c r="E10" s="12"/>
    </row>
    <row r="11" spans="1:257" ht="9" customHeight="1"/>
    <row r="12" spans="1:257" s="7" customFormat="1" ht="17.100000000000001" customHeight="1">
      <c r="B12" s="13" t="s">
        <v>38</v>
      </c>
      <c r="C12" s="14"/>
      <c r="D12" s="14"/>
    </row>
    <row r="13" spans="1:257" ht="17.100000000000001" customHeight="1">
      <c r="B13" s="15" t="s">
        <v>25</v>
      </c>
      <c r="C13" s="16" t="s">
        <v>26</v>
      </c>
      <c r="D13" s="16"/>
    </row>
    <row r="14" spans="1:257" ht="7.5" customHeight="1">
      <c r="B14" s="17"/>
      <c r="C14" s="17"/>
      <c r="D14" s="17"/>
      <c r="E14" s="18"/>
      <c r="F14" s="19"/>
    </row>
    <row r="15" spans="1:257" ht="9.75" customHeight="1">
      <c r="A15" s="4"/>
      <c r="B15" s="4"/>
      <c r="C15" s="4"/>
      <c r="D15" s="4"/>
    </row>
    <row r="16" spans="1:257" s="7" customFormat="1" ht="17.100000000000001" customHeight="1">
      <c r="A16" s="20"/>
      <c r="B16" s="21" t="s">
        <v>39</v>
      </c>
      <c r="C16" s="20"/>
      <c r="D16" s="20"/>
    </row>
    <row r="17" spans="1:5" ht="17.100000000000001" customHeight="1">
      <c r="B17" s="22" t="s">
        <v>27</v>
      </c>
      <c r="C17" s="23" t="s">
        <v>28</v>
      </c>
      <c r="D17" s="23"/>
      <c r="E17" s="24"/>
    </row>
    <row r="18" spans="1:5" ht="7.5" customHeight="1">
      <c r="B18" s="25"/>
      <c r="C18" s="25"/>
      <c r="D18" s="25"/>
      <c r="E18" s="25"/>
    </row>
    <row r="19" spans="1:5">
      <c r="B19" s="24"/>
      <c r="C19" s="24"/>
      <c r="D19" s="24"/>
      <c r="E19" s="24"/>
    </row>
    <row r="20" spans="1:5">
      <c r="B20" s="24"/>
      <c r="C20" s="24"/>
      <c r="D20" s="24"/>
      <c r="E20" s="24"/>
    </row>
    <row r="21" spans="1:5">
      <c r="B21" s="24"/>
      <c r="C21" s="24"/>
      <c r="D21" s="24"/>
      <c r="E21" s="24"/>
    </row>
    <row r="22" spans="1:5">
      <c r="B22" s="24"/>
      <c r="C22" s="24"/>
      <c r="D22" s="24"/>
      <c r="E22" s="24"/>
    </row>
    <row r="23" spans="1:5">
      <c r="B23" s="24"/>
      <c r="C23" s="24"/>
      <c r="D23" s="24"/>
      <c r="E23" s="24"/>
    </row>
    <row r="24" spans="1:5">
      <c r="B24" s="26"/>
      <c r="C24" s="26"/>
      <c r="D24" s="26"/>
      <c r="E24" s="26"/>
    </row>
    <row r="25" spans="1:5">
      <c r="A25" s="4"/>
      <c r="B25" s="27"/>
      <c r="C25" s="27"/>
      <c r="D25" s="27"/>
    </row>
    <row r="26" spans="1:5">
      <c r="A26" s="4"/>
      <c r="B26" s="4"/>
      <c r="C26" s="4"/>
      <c r="D26" s="4"/>
    </row>
    <row r="27" spans="1:5" ht="15.75">
      <c r="B27" s="28"/>
      <c r="C27" s="28"/>
      <c r="D27" s="28"/>
      <c r="E27" s="28"/>
    </row>
    <row r="28" spans="1:5">
      <c r="A28" s="4"/>
      <c r="B28" s="4"/>
      <c r="C28" s="4"/>
      <c r="D28" s="4"/>
    </row>
    <row r="29" spans="1:5">
      <c r="B29" s="29"/>
      <c r="C29" s="29"/>
      <c r="D29" s="29"/>
      <c r="E29" s="30"/>
    </row>
    <row r="31" spans="1:5">
      <c r="B31" s="4"/>
      <c r="C31" s="4"/>
      <c r="D31" s="4"/>
    </row>
    <row r="32" spans="1:5">
      <c r="B32" s="27"/>
      <c r="C32" s="27"/>
      <c r="D32" s="27"/>
      <c r="E32" s="27"/>
    </row>
  </sheetData>
  <mergeCells count="2">
    <mergeCell ref="A3:E3"/>
    <mergeCell ref="A4:E4"/>
  </mergeCells>
  <phoneticPr fontId="20" type="noConversion"/>
  <hyperlinks>
    <hyperlink ref="B7" location="'E1'!A1" display="E1" xr:uid="{6AB0E519-1265-4FB7-B894-C8A55EBF7906}"/>
    <hyperlink ref="B8" location="'E2'!A1" display="E2" xr:uid="{A5345131-283D-4E3D-9549-FAFC1FF64490}"/>
    <hyperlink ref="B9" location="'E3'!A1" display="E3" xr:uid="{8BE8C992-36E5-48A7-A802-FF55D1F1A7DD}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983E13-B5D7-450B-BFEE-61A2A516D514}">
  <dimension ref="B1:V28"/>
  <sheetViews>
    <sheetView showGridLines="0" workbookViewId="0">
      <selection activeCell="F29" sqref="F29"/>
    </sheetView>
  </sheetViews>
  <sheetFormatPr defaultRowHeight="15"/>
  <cols>
    <col min="1" max="1" width="3" customWidth="1"/>
    <col min="2" max="4" width="10.7109375" customWidth="1"/>
    <col min="5" max="5" width="14.28515625" customWidth="1"/>
    <col min="6" max="6" width="10.7109375" customWidth="1"/>
    <col min="7" max="7" width="13.140625" customWidth="1"/>
    <col min="8" max="10" width="10.7109375" customWidth="1"/>
    <col min="11" max="11" width="13.28515625" customWidth="1"/>
    <col min="12" max="16" width="10.7109375" customWidth="1"/>
    <col min="18" max="18" width="10.5703125" bestFit="1" customWidth="1"/>
    <col min="20" max="20" width="10.5703125" bestFit="1" customWidth="1"/>
    <col min="22" max="22" width="10.5703125" bestFit="1" customWidth="1"/>
  </cols>
  <sheetData>
    <row r="1" spans="2:22" ht="14.25" customHeight="1"/>
    <row r="2" spans="2:22" s="7" customFormat="1" ht="21" customHeight="1">
      <c r="B2" s="58" t="s">
        <v>43</v>
      </c>
      <c r="C2" s="59"/>
      <c r="D2" s="59"/>
      <c r="E2" s="59"/>
      <c r="F2" s="59"/>
      <c r="G2" s="59"/>
      <c r="H2" s="54"/>
      <c r="I2" s="54"/>
      <c r="J2" s="54"/>
      <c r="K2" s="54"/>
      <c r="L2" s="54"/>
      <c r="M2" s="54"/>
      <c r="N2" s="54"/>
      <c r="O2" s="54"/>
      <c r="P2" s="54"/>
    </row>
    <row r="3" spans="2:22" s="7" customFormat="1" ht="5.0999999999999996" customHeight="1"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</row>
    <row r="4" spans="2:22" s="7" customFormat="1" ht="18.95" customHeight="1">
      <c r="B4" s="60" t="s">
        <v>1</v>
      </c>
      <c r="C4" s="61" t="s">
        <v>0</v>
      </c>
      <c r="D4" s="61"/>
      <c r="E4" s="61" t="s">
        <v>3</v>
      </c>
      <c r="F4" s="61"/>
      <c r="G4" s="61" t="s">
        <v>2</v>
      </c>
      <c r="H4" s="61"/>
      <c r="I4" s="61" t="s">
        <v>4</v>
      </c>
      <c r="J4" s="61"/>
      <c r="K4" s="61" t="s">
        <v>7</v>
      </c>
      <c r="L4" s="61"/>
      <c r="M4" s="61" t="s">
        <v>8</v>
      </c>
      <c r="N4" s="61"/>
      <c r="O4" s="61" t="s">
        <v>35</v>
      </c>
      <c r="P4" s="61"/>
    </row>
    <row r="5" spans="2:22" s="7" customFormat="1" ht="18.95" customHeight="1">
      <c r="B5" s="62"/>
      <c r="C5" s="63" t="s">
        <v>5</v>
      </c>
      <c r="D5" s="63" t="s">
        <v>6</v>
      </c>
      <c r="E5" s="63" t="s">
        <v>5</v>
      </c>
      <c r="F5" s="63" t="s">
        <v>6</v>
      </c>
      <c r="G5" s="63" t="s">
        <v>5</v>
      </c>
      <c r="H5" s="63" t="s">
        <v>6</v>
      </c>
      <c r="I5" s="63" t="s">
        <v>5</v>
      </c>
      <c r="J5" s="63" t="s">
        <v>6</v>
      </c>
      <c r="K5" s="63" t="s">
        <v>5</v>
      </c>
      <c r="L5" s="63" t="s">
        <v>6</v>
      </c>
      <c r="M5" s="63" t="s">
        <v>5</v>
      </c>
      <c r="N5" s="63" t="s">
        <v>6</v>
      </c>
      <c r="O5" s="63" t="s">
        <v>5</v>
      </c>
      <c r="P5" s="63" t="s">
        <v>6</v>
      </c>
    </row>
    <row r="6" spans="2:22" s="7" customFormat="1" ht="18.95" customHeight="1">
      <c r="B6" s="64">
        <v>2008</v>
      </c>
      <c r="C6" s="65">
        <v>115522</v>
      </c>
      <c r="D6" s="65">
        <v>100</v>
      </c>
      <c r="E6" s="65">
        <v>66495</v>
      </c>
      <c r="F6" s="65">
        <v>57.560464673395536</v>
      </c>
      <c r="G6" s="65">
        <v>49027</v>
      </c>
      <c r="H6" s="65">
        <v>42.439535326604457</v>
      </c>
      <c r="I6" s="65">
        <v>0</v>
      </c>
      <c r="J6" s="65">
        <v>0</v>
      </c>
      <c r="K6" s="65">
        <v>0</v>
      </c>
      <c r="L6" s="65">
        <v>0</v>
      </c>
      <c r="M6" s="65">
        <v>0</v>
      </c>
      <c r="N6" s="65">
        <v>0</v>
      </c>
      <c r="O6" s="65">
        <v>0</v>
      </c>
      <c r="P6" s="65">
        <v>0</v>
      </c>
      <c r="Q6" s="33"/>
      <c r="R6" s="37"/>
      <c r="S6" s="37"/>
      <c r="T6" s="37"/>
      <c r="V6" s="33"/>
    </row>
    <row r="7" spans="2:22" s="7" customFormat="1" ht="18.95" customHeight="1">
      <c r="B7" s="66">
        <v>2009</v>
      </c>
      <c r="C7" s="67">
        <v>107874</v>
      </c>
      <c r="D7" s="67">
        <v>100</v>
      </c>
      <c r="E7" s="67">
        <v>69139</v>
      </c>
      <c r="F7" s="67">
        <v>64.092367020783499</v>
      </c>
      <c r="G7" s="67">
        <v>38735</v>
      </c>
      <c r="H7" s="67">
        <v>35.907632979216494</v>
      </c>
      <c r="I7" s="67">
        <v>0</v>
      </c>
      <c r="J7" s="67">
        <v>0</v>
      </c>
      <c r="K7" s="67">
        <v>0</v>
      </c>
      <c r="L7" s="67">
        <v>0</v>
      </c>
      <c r="M7" s="67">
        <v>0</v>
      </c>
      <c r="N7" s="67">
        <v>0</v>
      </c>
      <c r="O7" s="67">
        <v>0</v>
      </c>
      <c r="P7" s="67">
        <v>0</v>
      </c>
      <c r="Q7" s="33"/>
      <c r="R7" s="37"/>
      <c r="S7" s="37"/>
      <c r="T7" s="37"/>
      <c r="V7" s="33"/>
    </row>
    <row r="8" spans="2:22" s="7" customFormat="1" ht="18.95" customHeight="1">
      <c r="B8" s="66">
        <v>2010</v>
      </c>
      <c r="C8" s="67">
        <v>111351</v>
      </c>
      <c r="D8" s="67">
        <v>100</v>
      </c>
      <c r="E8" s="67">
        <v>63457</v>
      </c>
      <c r="F8" s="67">
        <v>56.988262341604482</v>
      </c>
      <c r="G8" s="67">
        <v>47738</v>
      </c>
      <c r="H8" s="67">
        <v>42.871640128961573</v>
      </c>
      <c r="I8" s="67">
        <v>156</v>
      </c>
      <c r="J8" s="67">
        <v>0.14009752943395209</v>
      </c>
      <c r="K8" s="67">
        <v>0</v>
      </c>
      <c r="L8" s="67">
        <v>0</v>
      </c>
      <c r="M8" s="67">
        <v>0</v>
      </c>
      <c r="N8" s="67">
        <v>0</v>
      </c>
      <c r="O8" s="67">
        <v>0</v>
      </c>
      <c r="P8" s="67">
        <v>0</v>
      </c>
      <c r="Q8" s="33"/>
      <c r="R8" s="37"/>
      <c r="S8" s="37"/>
      <c r="T8" s="37"/>
      <c r="V8" s="33"/>
    </row>
    <row r="9" spans="2:22" s="7" customFormat="1" ht="18.95" customHeight="1">
      <c r="B9" s="66">
        <v>2011</v>
      </c>
      <c r="C9" s="67">
        <v>109021</v>
      </c>
      <c r="D9" s="67">
        <v>100</v>
      </c>
      <c r="E9" s="67">
        <v>73773</v>
      </c>
      <c r="F9" s="67">
        <v>67.66861430366626</v>
      </c>
      <c r="G9" s="67">
        <v>35248</v>
      </c>
      <c r="H9" s="67">
        <v>32.33138569633374</v>
      </c>
      <c r="I9" s="67">
        <v>0</v>
      </c>
      <c r="J9" s="67">
        <v>0</v>
      </c>
      <c r="K9" s="67">
        <v>0</v>
      </c>
      <c r="L9" s="67">
        <v>0</v>
      </c>
      <c r="M9" s="67">
        <v>0</v>
      </c>
      <c r="N9" s="67">
        <v>0</v>
      </c>
      <c r="O9" s="67">
        <v>0</v>
      </c>
      <c r="P9" s="67">
        <v>0</v>
      </c>
      <c r="Q9" s="33"/>
      <c r="R9" s="37"/>
      <c r="S9" s="37"/>
      <c r="T9" s="37"/>
      <c r="V9" s="33"/>
    </row>
    <row r="10" spans="2:22" s="7" customFormat="1" ht="18.95" customHeight="1">
      <c r="B10" s="66">
        <v>2012</v>
      </c>
      <c r="C10" s="67">
        <v>112216.90299999999</v>
      </c>
      <c r="D10" s="67">
        <v>100</v>
      </c>
      <c r="E10" s="67">
        <v>75442.129000000001</v>
      </c>
      <c r="F10" s="67">
        <v>67.228846085691757</v>
      </c>
      <c r="G10" s="67">
        <v>36774.773999999998</v>
      </c>
      <c r="H10" s="67">
        <v>32.771153914308258</v>
      </c>
      <c r="I10" s="67">
        <v>0</v>
      </c>
      <c r="J10" s="67">
        <v>0</v>
      </c>
      <c r="K10" s="67">
        <v>0</v>
      </c>
      <c r="L10" s="67">
        <v>0</v>
      </c>
      <c r="M10" s="67">
        <v>0</v>
      </c>
      <c r="N10" s="67">
        <v>0</v>
      </c>
      <c r="O10" s="67">
        <v>0</v>
      </c>
      <c r="P10" s="67">
        <v>0</v>
      </c>
      <c r="Q10" s="33"/>
      <c r="R10" s="37"/>
      <c r="S10" s="37"/>
      <c r="T10" s="37"/>
      <c r="V10" s="33"/>
    </row>
    <row r="11" spans="2:22" s="7" customFormat="1" ht="18.95" customHeight="1">
      <c r="B11" s="66">
        <v>2013</v>
      </c>
      <c r="C11" s="67">
        <v>112717.02299999999</v>
      </c>
      <c r="D11" s="67">
        <v>100</v>
      </c>
      <c r="E11" s="67">
        <v>80340.492999999988</v>
      </c>
      <c r="F11" s="67">
        <v>71.276272972539374</v>
      </c>
      <c r="G11" s="67">
        <v>32376.53</v>
      </c>
      <c r="H11" s="67">
        <v>28.723727027460622</v>
      </c>
      <c r="I11" s="67">
        <v>0</v>
      </c>
      <c r="J11" s="67">
        <v>0</v>
      </c>
      <c r="K11" s="67">
        <v>0</v>
      </c>
      <c r="L11" s="67">
        <v>0</v>
      </c>
      <c r="M11" s="67">
        <v>0</v>
      </c>
      <c r="N11" s="67">
        <v>0</v>
      </c>
      <c r="O11" s="67">
        <v>0</v>
      </c>
      <c r="P11" s="67">
        <v>0</v>
      </c>
      <c r="Q11" s="33"/>
      <c r="R11" s="37"/>
      <c r="S11" s="37"/>
      <c r="T11" s="37"/>
      <c r="V11" s="33"/>
    </row>
    <row r="12" spans="2:22" s="7" customFormat="1" ht="18.95" customHeight="1">
      <c r="B12" s="66">
        <v>2014</v>
      </c>
      <c r="C12" s="67">
        <v>125016.1090021657</v>
      </c>
      <c r="D12" s="67">
        <v>100</v>
      </c>
      <c r="E12" s="67">
        <v>94713.537500000006</v>
      </c>
      <c r="F12" s="67">
        <v>75.761066518523023</v>
      </c>
      <c r="G12" s="67">
        <v>29989.133000000002</v>
      </c>
      <c r="H12" s="67">
        <v>23.988214990342154</v>
      </c>
      <c r="I12" s="67">
        <v>0</v>
      </c>
      <c r="J12" s="67">
        <v>0</v>
      </c>
      <c r="K12" s="67">
        <v>313.43850216569984</v>
      </c>
      <c r="L12" s="67">
        <v>0.25071849113482653</v>
      </c>
      <c r="M12" s="67">
        <v>0</v>
      </c>
      <c r="N12" s="67">
        <v>0</v>
      </c>
      <c r="O12" s="67">
        <v>0</v>
      </c>
      <c r="P12" s="67">
        <v>0</v>
      </c>
      <c r="Q12" s="33"/>
      <c r="R12" s="37"/>
      <c r="S12" s="37"/>
      <c r="T12" s="37"/>
      <c r="V12" s="33"/>
    </row>
    <row r="13" spans="2:22" s="7" customFormat="1" ht="18.95" customHeight="1">
      <c r="B13" s="66">
        <v>2015</v>
      </c>
      <c r="C13" s="67">
        <v>131280.40700000001</v>
      </c>
      <c r="D13" s="67">
        <v>100</v>
      </c>
      <c r="E13" s="67">
        <v>96775.646000000008</v>
      </c>
      <c r="F13" s="67">
        <v>73.716747389425748</v>
      </c>
      <c r="G13" s="67">
        <v>30897.621999999999</v>
      </c>
      <c r="H13" s="67">
        <v>23.535592786515355</v>
      </c>
      <c r="I13" s="67">
        <v>0</v>
      </c>
      <c r="J13" s="67">
        <v>0</v>
      </c>
      <c r="K13" s="67">
        <v>3430.9390000000003</v>
      </c>
      <c r="L13" s="67">
        <v>2.6134432992731353</v>
      </c>
      <c r="M13" s="67">
        <v>176.2</v>
      </c>
      <c r="N13" s="67">
        <v>0.13421652478575874</v>
      </c>
      <c r="O13" s="67">
        <v>0</v>
      </c>
      <c r="P13" s="67">
        <v>0</v>
      </c>
      <c r="Q13" s="33"/>
      <c r="R13" s="37"/>
      <c r="S13" s="37"/>
      <c r="T13" s="37"/>
      <c r="V13" s="33"/>
    </row>
    <row r="14" spans="2:22" s="7" customFormat="1" ht="18.95" customHeight="1">
      <c r="B14" s="66">
        <v>2016</v>
      </c>
      <c r="C14" s="67">
        <v>149448.40940666664</v>
      </c>
      <c r="D14" s="67">
        <v>100</v>
      </c>
      <c r="E14" s="67">
        <v>100840.70999999999</v>
      </c>
      <c r="F14" s="67">
        <v>67.475264809008834</v>
      </c>
      <c r="G14" s="67">
        <v>32846.817999999999</v>
      </c>
      <c r="H14" s="67">
        <v>21.978700295578228</v>
      </c>
      <c r="I14" s="67">
        <v>0</v>
      </c>
      <c r="J14" s="67">
        <v>0</v>
      </c>
      <c r="K14" s="67">
        <v>15558.341406666668</v>
      </c>
      <c r="L14" s="67">
        <v>10.410509866539025</v>
      </c>
      <c r="M14" s="67">
        <v>202.54</v>
      </c>
      <c r="N14" s="67">
        <v>0.13552502887392057</v>
      </c>
      <c r="O14" s="67">
        <v>0</v>
      </c>
      <c r="P14" s="67">
        <v>0</v>
      </c>
      <c r="Q14" s="33"/>
      <c r="R14" s="37"/>
      <c r="S14" s="37"/>
      <c r="T14" s="37"/>
      <c r="V14" s="33"/>
    </row>
    <row r="15" spans="2:22" s="7" customFormat="1" ht="18.95" customHeight="1">
      <c r="B15" s="66">
        <v>2017</v>
      </c>
      <c r="C15" s="67">
        <v>154382.77299999999</v>
      </c>
      <c r="D15" s="67">
        <v>100</v>
      </c>
      <c r="E15" s="67">
        <v>107617.708</v>
      </c>
      <c r="F15" s="67">
        <v>69.708365712539717</v>
      </c>
      <c r="G15" s="67">
        <v>26425.902999999998</v>
      </c>
      <c r="H15" s="67">
        <v>17.117131974303895</v>
      </c>
      <c r="I15" s="67">
        <v>0</v>
      </c>
      <c r="J15" s="67">
        <v>0</v>
      </c>
      <c r="K15" s="67">
        <v>20184.062999999998</v>
      </c>
      <c r="L15" s="67">
        <v>13.074038383803355</v>
      </c>
      <c r="M15" s="67">
        <v>155.1</v>
      </c>
      <c r="N15" s="67">
        <v>0.10046457709371498</v>
      </c>
      <c r="O15" s="67">
        <v>0</v>
      </c>
      <c r="P15" s="67">
        <v>0</v>
      </c>
      <c r="Q15" s="33"/>
      <c r="R15" s="37"/>
      <c r="S15" s="37"/>
      <c r="T15" s="37"/>
      <c r="V15" s="33"/>
    </row>
    <row r="16" spans="2:22" s="7" customFormat="1" ht="18.95" customHeight="1">
      <c r="B16" s="66">
        <v>2018</v>
      </c>
      <c r="C16" s="67">
        <v>153520.70499999999</v>
      </c>
      <c r="D16" s="67">
        <v>100</v>
      </c>
      <c r="E16" s="67">
        <v>89475.98000000001</v>
      </c>
      <c r="F16" s="67">
        <v>58.282679199525575</v>
      </c>
      <c r="G16" s="67">
        <v>42814.364999999998</v>
      </c>
      <c r="H16" s="67">
        <v>27.888332717075524</v>
      </c>
      <c r="I16" s="67">
        <v>0</v>
      </c>
      <c r="J16" s="67">
        <v>0</v>
      </c>
      <c r="K16" s="67">
        <v>21096.239000000001</v>
      </c>
      <c r="L16" s="67">
        <v>13.741624623206365</v>
      </c>
      <c r="M16" s="67">
        <v>134.12200000000001</v>
      </c>
      <c r="N16" s="67">
        <v>8.7364111570488179E-2</v>
      </c>
      <c r="O16" s="67">
        <v>0</v>
      </c>
      <c r="P16" s="67">
        <v>0</v>
      </c>
      <c r="Q16" s="33"/>
      <c r="R16" s="37"/>
      <c r="S16" s="37"/>
      <c r="T16" s="37"/>
      <c r="V16" s="33"/>
    </row>
    <row r="17" spans="2:22" s="7" customFormat="1" ht="18.95" customHeight="1">
      <c r="B17" s="66">
        <v>2019</v>
      </c>
      <c r="C17" s="67">
        <v>169268.34081600001</v>
      </c>
      <c r="D17" s="67">
        <v>100.00000000118162</v>
      </c>
      <c r="E17" s="67">
        <v>95662.795450000005</v>
      </c>
      <c r="F17" s="67">
        <v>56.515468272940929</v>
      </c>
      <c r="G17" s="67">
        <v>49816.332808000101</v>
      </c>
      <c r="H17" s="67">
        <v>29.430389975968403</v>
      </c>
      <c r="I17" s="67">
        <v>0</v>
      </c>
      <c r="J17" s="67">
        <v>0</v>
      </c>
      <c r="K17" s="67">
        <v>23573.112560000001</v>
      </c>
      <c r="L17" s="67">
        <v>13.926474641601594</v>
      </c>
      <c r="M17" s="67">
        <v>216.1</v>
      </c>
      <c r="N17" s="67">
        <v>0.12766711067068795</v>
      </c>
      <c r="O17" s="67">
        <v>0</v>
      </c>
      <c r="P17" s="67">
        <v>0</v>
      </c>
      <c r="R17" s="37"/>
      <c r="S17" s="37"/>
      <c r="T17" s="37"/>
      <c r="V17" s="33"/>
    </row>
    <row r="18" spans="2:22" s="7" customFormat="1" ht="18.95" customHeight="1">
      <c r="B18" s="66">
        <v>2020</v>
      </c>
      <c r="C18" s="68">
        <f t="shared" ref="C18:D20" si="0">E18+G18+K18+M18+O18</f>
        <v>169138.70866999991</v>
      </c>
      <c r="D18" s="68">
        <f t="shared" si="0"/>
        <v>99.999304732225241</v>
      </c>
      <c r="E18" s="67">
        <v>97336.115000000005</v>
      </c>
      <c r="F18" s="67">
        <v>57.55</v>
      </c>
      <c r="G18" s="67">
        <v>49512.500679999888</v>
      </c>
      <c r="H18" s="67">
        <v>29.27</v>
      </c>
      <c r="I18" s="67">
        <v>0</v>
      </c>
      <c r="J18" s="67">
        <v>0</v>
      </c>
      <c r="K18" s="67">
        <v>21973.057979999994</v>
      </c>
      <c r="L18" s="67">
        <v>12.99</v>
      </c>
      <c r="M18" s="67">
        <v>182.90001000000001</v>
      </c>
      <c r="N18" s="67">
        <v>0.11</v>
      </c>
      <c r="O18" s="67">
        <v>134.13499999999999</v>
      </c>
      <c r="P18" s="69">
        <v>7.9304732225256427E-2</v>
      </c>
      <c r="R18" s="37"/>
      <c r="S18" s="37"/>
      <c r="T18" s="37"/>
      <c r="V18" s="33"/>
    </row>
    <row r="19" spans="2:22" ht="16.5" customHeight="1">
      <c r="B19" s="66">
        <v>2021</v>
      </c>
      <c r="C19" s="68">
        <f t="shared" si="0"/>
        <v>173138.38216400001</v>
      </c>
      <c r="D19" s="68">
        <f t="shared" si="0"/>
        <v>99.999999999999986</v>
      </c>
      <c r="E19" s="68">
        <f>103663564.22/1000</f>
        <v>103663.56422</v>
      </c>
      <c r="F19" s="68">
        <f>E19/C19*100</f>
        <v>59.873242965738172</v>
      </c>
      <c r="G19" s="68">
        <f>46765136.39/1000</f>
        <v>46765.13639</v>
      </c>
      <c r="H19" s="68">
        <f>G19/C19*100</f>
        <v>27.010265318121757</v>
      </c>
      <c r="I19" s="67">
        <v>0</v>
      </c>
      <c r="J19" s="67">
        <v>0</v>
      </c>
      <c r="K19" s="68">
        <f>22536484.554/1000</f>
        <v>22536.484554000002</v>
      </c>
      <c r="L19" s="68">
        <f>K19/C19*100</f>
        <v>13.016457860079234</v>
      </c>
      <c r="M19" s="68">
        <f>88700/1000</f>
        <v>88.7</v>
      </c>
      <c r="N19" s="68">
        <f>M19/C19*100</f>
        <v>5.1230697024754246E-2</v>
      </c>
      <c r="O19" s="68">
        <f>84497/1000</f>
        <v>84.497</v>
      </c>
      <c r="P19" s="68">
        <f>O19/C19*100</f>
        <v>4.8803159036084107E-2</v>
      </c>
    </row>
    <row r="20" spans="2:22" ht="16.5" customHeight="1">
      <c r="B20" s="66">
        <v>2022</v>
      </c>
      <c r="C20" s="68">
        <f t="shared" si="0"/>
        <v>176731.06686499997</v>
      </c>
      <c r="D20" s="68">
        <f t="shared" si="0"/>
        <v>100.00000000000001</v>
      </c>
      <c r="E20" s="68">
        <f>125554377.8/1000</f>
        <v>125554.3778</v>
      </c>
      <c r="F20" s="68">
        <f>E20/C20*100</f>
        <v>71.042618610969839</v>
      </c>
      <c r="G20" s="68">
        <f>29004930.22/1000</f>
        <v>29004.930219999998</v>
      </c>
      <c r="H20" s="68">
        <f>G20/C20*100</f>
        <v>16.411902408848171</v>
      </c>
      <c r="I20" s="67">
        <v>0</v>
      </c>
      <c r="J20" s="67">
        <v>0</v>
      </c>
      <c r="K20" s="68">
        <f>21969811.845/1000</f>
        <v>21969.811845</v>
      </c>
      <c r="L20" s="68">
        <f>K20/C20*100</f>
        <v>12.431211011577346</v>
      </c>
      <c r="M20" s="68">
        <f>191300/1000</f>
        <v>191.3</v>
      </c>
      <c r="N20" s="68">
        <f>M20/C20*100</f>
        <v>0.10824356090495897</v>
      </c>
      <c r="O20" s="68">
        <f>10647/1000</f>
        <v>10.647</v>
      </c>
      <c r="P20" s="68">
        <f>O20/C20*100</f>
        <v>6.024407699713007E-3</v>
      </c>
    </row>
    <row r="21" spans="2:22" ht="16.5" customHeight="1">
      <c r="B21" s="66">
        <v>2023</v>
      </c>
      <c r="C21" s="68">
        <f>E21+G21+K21+M21+O21</f>
        <v>202182.79844600012</v>
      </c>
      <c r="D21" s="68">
        <f>F21+H21+L21+N21+P21</f>
        <v>99.990000000000009</v>
      </c>
      <c r="E21" s="68">
        <v>136660.47630000001</v>
      </c>
      <c r="F21" s="68">
        <v>67.59</v>
      </c>
      <c r="G21" s="68">
        <v>45541.419470000117</v>
      </c>
      <c r="H21" s="68">
        <v>22.52</v>
      </c>
      <c r="I21" s="67">
        <v>0</v>
      </c>
      <c r="J21" s="67">
        <v>0</v>
      </c>
      <c r="K21" s="68">
        <v>19790.961676000006</v>
      </c>
      <c r="L21" s="68">
        <v>9.7899999999999991</v>
      </c>
      <c r="M21" s="68">
        <v>189.3</v>
      </c>
      <c r="N21" s="68">
        <v>0.09</v>
      </c>
      <c r="O21" s="68">
        <v>0.64100000000000001</v>
      </c>
      <c r="P21" s="68">
        <v>0</v>
      </c>
    </row>
    <row r="22" spans="2:22" ht="16.5" customHeight="1">
      <c r="B22" s="70">
        <v>2024</v>
      </c>
      <c r="C22" s="71">
        <f>E22+G22+I22+K22+M22+O22</f>
        <v>220514.31604999999</v>
      </c>
      <c r="D22" s="71">
        <f>F22+H22+J22+L22+N22+P22</f>
        <v>100.00000000000001</v>
      </c>
      <c r="E22" s="71">
        <v>156140.09469999999</v>
      </c>
      <c r="F22" s="71">
        <f>E22/C22*100</f>
        <v>70.807237143096131</v>
      </c>
      <c r="G22" s="71">
        <v>45369.089440000003</v>
      </c>
      <c r="H22" s="71">
        <f>G22/C22*100</f>
        <v>20.574214977368136</v>
      </c>
      <c r="I22" s="72">
        <v>0</v>
      </c>
      <c r="J22" s="72">
        <f>I22/C22*100</f>
        <v>0</v>
      </c>
      <c r="K22" s="71">
        <v>18911.13191</v>
      </c>
      <c r="L22" s="71">
        <f>K22/C22*100</f>
        <v>8.575920261663212</v>
      </c>
      <c r="M22" s="71">
        <v>94</v>
      </c>
      <c r="N22" s="71">
        <f>M22/C22*100</f>
        <v>4.2627617872522248E-2</v>
      </c>
      <c r="O22" s="71">
        <v>0</v>
      </c>
      <c r="P22" s="71">
        <f>O22/C22*100</f>
        <v>0</v>
      </c>
    </row>
    <row r="23" spans="2:22" ht="16.5" customHeight="1">
      <c r="B23" s="73" t="s">
        <v>48</v>
      </c>
      <c r="C23" s="73"/>
      <c r="D23" s="73"/>
      <c r="E23" s="73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</row>
    <row r="24" spans="2:22">
      <c r="B24" s="73" t="s">
        <v>47</v>
      </c>
      <c r="C24" s="73"/>
      <c r="D24" s="73"/>
      <c r="E24" s="74"/>
      <c r="F24" s="57"/>
      <c r="G24" s="57"/>
      <c r="H24" s="57"/>
      <c r="I24" s="57"/>
      <c r="J24" s="57"/>
      <c r="K24" s="57"/>
      <c r="L24" s="57"/>
      <c r="M24" s="57"/>
      <c r="N24" s="57"/>
      <c r="O24" s="57"/>
      <c r="P24" s="57"/>
    </row>
    <row r="26" spans="2:22">
      <c r="E26" s="51"/>
    </row>
    <row r="27" spans="2:22">
      <c r="E27" s="51"/>
      <c r="F27" s="51"/>
      <c r="G27" s="51"/>
      <c r="H27" s="51"/>
      <c r="I27" s="51"/>
      <c r="J27" s="51"/>
      <c r="K27" s="51"/>
      <c r="L27" s="51"/>
      <c r="M27" s="51"/>
    </row>
    <row r="28" spans="2:22">
      <c r="F28" s="47"/>
    </row>
  </sheetData>
  <mergeCells count="7">
    <mergeCell ref="O4:P4"/>
    <mergeCell ref="C4:D4"/>
    <mergeCell ref="G4:H4"/>
    <mergeCell ref="I4:J4"/>
    <mergeCell ref="K4:L4"/>
    <mergeCell ref="M4:N4"/>
    <mergeCell ref="E4:F4"/>
  </mergeCells>
  <pageMargins left="0.7" right="0.7" top="0.75" bottom="0.75" header="0.3" footer="0.3"/>
  <pageSetup orientation="portrait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1:K29"/>
  <sheetViews>
    <sheetView showGridLines="0" workbookViewId="0">
      <selection activeCell="F27" sqref="F27"/>
    </sheetView>
  </sheetViews>
  <sheetFormatPr defaultRowHeight="15"/>
  <cols>
    <col min="1" max="1" width="2.7109375" customWidth="1"/>
    <col min="2" max="2" width="8.42578125" customWidth="1"/>
    <col min="3" max="8" width="12.7109375" customWidth="1"/>
    <col min="11" max="11" width="11.5703125" bestFit="1" customWidth="1"/>
  </cols>
  <sheetData>
    <row r="1" spans="2:10" ht="12" customHeight="1"/>
    <row r="2" spans="2:10">
      <c r="B2" s="75" t="s">
        <v>42</v>
      </c>
      <c r="C2" s="55"/>
      <c r="D2" s="55"/>
      <c r="E2" s="55"/>
      <c r="F2" s="55"/>
      <c r="G2" s="55"/>
      <c r="H2" s="55"/>
    </row>
    <row r="3" spans="2:10" ht="5.0999999999999996" customHeight="1">
      <c r="B3" s="55"/>
      <c r="C3" s="55"/>
      <c r="D3" s="55"/>
      <c r="E3" s="55"/>
      <c r="F3" s="55"/>
      <c r="G3" s="55"/>
      <c r="H3" s="55"/>
    </row>
    <row r="4" spans="2:10" ht="15" customHeight="1">
      <c r="B4" s="76"/>
      <c r="C4" s="77" t="s">
        <v>31</v>
      </c>
      <c r="D4" s="77"/>
      <c r="E4" s="77" t="s">
        <v>30</v>
      </c>
      <c r="F4" s="77"/>
      <c r="G4" s="77" t="s">
        <v>29</v>
      </c>
      <c r="H4" s="77"/>
    </row>
    <row r="5" spans="2:10" ht="15" customHeight="1">
      <c r="B5" s="78"/>
      <c r="C5" s="79" t="s">
        <v>5</v>
      </c>
      <c r="D5" s="79" t="s">
        <v>6</v>
      </c>
      <c r="E5" s="79" t="s">
        <v>5</v>
      </c>
      <c r="F5" s="79" t="s">
        <v>6</v>
      </c>
      <c r="G5" s="79" t="s">
        <v>5</v>
      </c>
      <c r="H5" s="79" t="s">
        <v>6</v>
      </c>
    </row>
    <row r="6" spans="2:10" ht="15" customHeight="1">
      <c r="B6" s="80">
        <v>2008</v>
      </c>
      <c r="C6" s="81">
        <v>115522</v>
      </c>
      <c r="D6" s="87">
        <v>100</v>
      </c>
      <c r="E6" s="81">
        <v>66495</v>
      </c>
      <c r="F6" s="81">
        <v>57.560464673395536</v>
      </c>
      <c r="G6" s="81">
        <v>49027</v>
      </c>
      <c r="H6" s="81">
        <v>42.439535326604457</v>
      </c>
      <c r="J6" s="31"/>
    </row>
    <row r="7" spans="2:10" ht="15" customHeight="1">
      <c r="B7" s="82">
        <v>2009</v>
      </c>
      <c r="C7" s="83">
        <v>107874</v>
      </c>
      <c r="D7" s="88">
        <v>100</v>
      </c>
      <c r="E7" s="83">
        <v>69139</v>
      </c>
      <c r="F7" s="83">
        <v>64.092367020783499</v>
      </c>
      <c r="G7" s="83">
        <v>38735</v>
      </c>
      <c r="H7" s="83">
        <v>35.907632979216494</v>
      </c>
      <c r="J7" s="31"/>
    </row>
    <row r="8" spans="2:10" ht="15" customHeight="1">
      <c r="B8" s="82">
        <v>2010</v>
      </c>
      <c r="C8" s="83">
        <v>111351</v>
      </c>
      <c r="D8" s="88">
        <v>100</v>
      </c>
      <c r="E8" s="83">
        <v>63457</v>
      </c>
      <c r="F8" s="83">
        <v>56.988262341604482</v>
      </c>
      <c r="G8" s="83">
        <v>47894</v>
      </c>
      <c r="H8" s="83">
        <v>43.011737658395518</v>
      </c>
      <c r="J8" s="31"/>
    </row>
    <row r="9" spans="2:10" ht="15" customHeight="1">
      <c r="B9" s="82">
        <v>2011</v>
      </c>
      <c r="C9" s="83">
        <v>109021</v>
      </c>
      <c r="D9" s="88">
        <v>100</v>
      </c>
      <c r="E9" s="83">
        <v>73773</v>
      </c>
      <c r="F9" s="83">
        <v>67.66861430366626</v>
      </c>
      <c r="G9" s="83">
        <v>35248</v>
      </c>
      <c r="H9" s="83">
        <v>32.33138569633374</v>
      </c>
      <c r="J9" s="31"/>
    </row>
    <row r="10" spans="2:10" ht="15" customHeight="1">
      <c r="B10" s="82">
        <v>2012</v>
      </c>
      <c r="C10" s="83">
        <v>112216.90299999999</v>
      </c>
      <c r="D10" s="88">
        <v>100</v>
      </c>
      <c r="E10" s="83">
        <v>75442.129000000001</v>
      </c>
      <c r="F10" s="83">
        <v>67.228846085691757</v>
      </c>
      <c r="G10" s="83">
        <v>36774.773999999998</v>
      </c>
      <c r="H10" s="83">
        <v>32.771153914308258</v>
      </c>
      <c r="J10" s="31"/>
    </row>
    <row r="11" spans="2:10" ht="15" customHeight="1">
      <c r="B11" s="82">
        <v>2013</v>
      </c>
      <c r="C11" s="83">
        <v>112717.02299999999</v>
      </c>
      <c r="D11" s="88">
        <v>100</v>
      </c>
      <c r="E11" s="83">
        <v>80340.492999999988</v>
      </c>
      <c r="F11" s="83">
        <v>71.276272972539374</v>
      </c>
      <c r="G11" s="83">
        <v>32376.53</v>
      </c>
      <c r="H11" s="83">
        <v>28.723727027460622</v>
      </c>
      <c r="J11" s="31"/>
    </row>
    <row r="12" spans="2:10" ht="15" customHeight="1">
      <c r="B12" s="82">
        <v>2014</v>
      </c>
      <c r="C12" s="83">
        <v>125016.1090021657</v>
      </c>
      <c r="D12" s="88">
        <v>100</v>
      </c>
      <c r="E12" s="83">
        <v>94713.537500000006</v>
      </c>
      <c r="F12" s="83">
        <v>75.761066518523023</v>
      </c>
      <c r="G12" s="83">
        <v>30302.571502165702</v>
      </c>
      <c r="H12" s="83">
        <v>24.23893348147698</v>
      </c>
      <c r="J12" s="31"/>
    </row>
    <row r="13" spans="2:10" ht="15" customHeight="1">
      <c r="B13" s="82">
        <v>2015</v>
      </c>
      <c r="C13" s="83">
        <v>131280.40700000001</v>
      </c>
      <c r="D13" s="88">
        <v>100</v>
      </c>
      <c r="E13" s="83">
        <v>96775.646000000008</v>
      </c>
      <c r="F13" s="83">
        <v>73.716747389425748</v>
      </c>
      <c r="G13" s="83">
        <v>34504.760999999999</v>
      </c>
      <c r="H13" s="83">
        <v>26.283252610574248</v>
      </c>
      <c r="J13" s="31"/>
    </row>
    <row r="14" spans="2:10" ht="15" customHeight="1">
      <c r="B14" s="82">
        <v>2016</v>
      </c>
      <c r="C14" s="83">
        <v>149448.40940666664</v>
      </c>
      <c r="D14" s="88">
        <v>100</v>
      </c>
      <c r="E14" s="83">
        <v>100840.70999999999</v>
      </c>
      <c r="F14" s="83">
        <v>67.475264809008834</v>
      </c>
      <c r="G14" s="83">
        <v>48607.699406666667</v>
      </c>
      <c r="H14" s="83">
        <v>32.524735190991173</v>
      </c>
      <c r="J14" s="31"/>
    </row>
    <row r="15" spans="2:10" ht="15" customHeight="1">
      <c r="B15" s="82">
        <v>2017</v>
      </c>
      <c r="C15" s="83">
        <v>154382.77299999999</v>
      </c>
      <c r="D15" s="88">
        <v>100</v>
      </c>
      <c r="E15" s="83">
        <v>107617.708</v>
      </c>
      <c r="F15" s="83">
        <v>69.708365712539717</v>
      </c>
      <c r="G15" s="83">
        <v>46765.065999999999</v>
      </c>
      <c r="H15" s="83">
        <v>30.291634935200968</v>
      </c>
      <c r="J15" s="31"/>
    </row>
    <row r="16" spans="2:10" ht="15" customHeight="1">
      <c r="B16" s="82">
        <v>2018</v>
      </c>
      <c r="C16" s="83">
        <v>153520.70499999999</v>
      </c>
      <c r="D16" s="88">
        <v>100</v>
      </c>
      <c r="E16" s="83">
        <v>89475.98000000001</v>
      </c>
      <c r="F16" s="83">
        <v>58.282679199525575</v>
      </c>
      <c r="G16" s="83">
        <v>64044.726000000002</v>
      </c>
      <c r="H16" s="83">
        <v>41.717321451852378</v>
      </c>
      <c r="J16" s="31"/>
    </row>
    <row r="17" spans="2:11" ht="15" customHeight="1">
      <c r="B17" s="82">
        <v>2019</v>
      </c>
      <c r="C17" s="83">
        <v>169268.34081600001</v>
      </c>
      <c r="D17" s="88">
        <v>100.00000000118162</v>
      </c>
      <c r="E17" s="83">
        <v>95662.795450000005</v>
      </c>
      <c r="F17" s="83">
        <v>56.515468272940929</v>
      </c>
      <c r="G17" s="83">
        <v>73605.545368000108</v>
      </c>
      <c r="H17" s="83">
        <v>43.48453172824069</v>
      </c>
      <c r="J17" s="31"/>
    </row>
    <row r="18" spans="2:11" ht="15" customHeight="1">
      <c r="B18" s="82">
        <v>2020</v>
      </c>
      <c r="C18" s="83">
        <f>E18+G18</f>
        <v>169138.70866999991</v>
      </c>
      <c r="D18" s="88">
        <v>99.997705111013744</v>
      </c>
      <c r="E18" s="83">
        <v>97336.115000000005</v>
      </c>
      <c r="F18" s="83">
        <v>57.548101061779299</v>
      </c>
      <c r="G18" s="83">
        <v>71802.5936699999</v>
      </c>
      <c r="H18" s="83">
        <v>42.451898938220708</v>
      </c>
      <c r="K18" s="36"/>
    </row>
    <row r="19" spans="2:11" ht="15" customHeight="1">
      <c r="B19" s="82">
        <v>2021</v>
      </c>
      <c r="C19" s="83">
        <f t="shared" ref="C19:D21" si="0">E19+G19</f>
        <v>173138.38216400004</v>
      </c>
      <c r="D19" s="88">
        <f t="shared" si="0"/>
        <v>100</v>
      </c>
      <c r="E19" s="83">
        <f>103663564.22/1000</f>
        <v>103663.56422</v>
      </c>
      <c r="F19" s="83">
        <f>E19/C19*100</f>
        <v>59.873242965738157</v>
      </c>
      <c r="G19" s="83">
        <v>69474.817944000039</v>
      </c>
      <c r="H19" s="83">
        <f>G19/C19*100</f>
        <v>40.126757034261843</v>
      </c>
      <c r="K19" s="36"/>
    </row>
    <row r="20" spans="2:11" ht="15" customHeight="1">
      <c r="B20" s="84">
        <v>2022</v>
      </c>
      <c r="C20" s="83">
        <f t="shared" si="0"/>
        <v>176731.066865</v>
      </c>
      <c r="D20" s="88">
        <f t="shared" si="0"/>
        <v>100.00000000000001</v>
      </c>
      <c r="E20" s="83">
        <f>125554377.8/1000</f>
        <v>125554.3778</v>
      </c>
      <c r="F20" s="83">
        <f>E20/C20*100</f>
        <v>71.042618610969825</v>
      </c>
      <c r="G20" s="83">
        <v>51176.689064999999</v>
      </c>
      <c r="H20" s="83">
        <f>G20/C20*100</f>
        <v>28.957381389030186</v>
      </c>
    </row>
    <row r="21" spans="2:11" ht="15" customHeight="1">
      <c r="B21" s="84">
        <v>2023</v>
      </c>
      <c r="C21" s="83">
        <f t="shared" si="0"/>
        <v>202182.79844600012</v>
      </c>
      <c r="D21" s="88">
        <f t="shared" si="0"/>
        <v>100</v>
      </c>
      <c r="E21" s="83">
        <v>136660.47630000001</v>
      </c>
      <c r="F21" s="83">
        <f>E21/C21*100</f>
        <v>67.592533761718556</v>
      </c>
      <c r="G21" s="83">
        <v>65522.322146000108</v>
      </c>
      <c r="H21" s="83">
        <f>G21/C21*100</f>
        <v>32.407466238281444</v>
      </c>
    </row>
    <row r="22" spans="2:11" ht="15" customHeight="1">
      <c r="B22" s="85">
        <v>2024</v>
      </c>
      <c r="C22" s="86">
        <f>E22+G22</f>
        <v>220514.31604999999</v>
      </c>
      <c r="D22" s="89">
        <f>F22+H22</f>
        <v>100</v>
      </c>
      <c r="E22" s="86">
        <v>156140.09469999999</v>
      </c>
      <c r="F22" s="86">
        <f>E22/C22*100</f>
        <v>70.807237143096131</v>
      </c>
      <c r="G22" s="86">
        <v>64374.221350000007</v>
      </c>
      <c r="H22" s="86">
        <f>G22/C22*100</f>
        <v>29.192762856903869</v>
      </c>
    </row>
    <row r="23" spans="2:11">
      <c r="B23" s="73" t="s">
        <v>46</v>
      </c>
      <c r="C23" s="73"/>
      <c r="D23" s="73"/>
      <c r="E23" s="73"/>
      <c r="F23" s="73"/>
      <c r="G23" s="73"/>
      <c r="H23" s="73"/>
    </row>
    <row r="24" spans="2:11">
      <c r="G24" s="36"/>
    </row>
    <row r="26" spans="2:11">
      <c r="F26" s="51"/>
      <c r="G26" s="51"/>
    </row>
    <row r="27" spans="2:11">
      <c r="D27" s="36"/>
      <c r="F27" s="38"/>
      <c r="G27" s="38"/>
    </row>
    <row r="28" spans="2:11">
      <c r="F28" s="38"/>
      <c r="G28" s="38"/>
    </row>
    <row r="29" spans="2:11">
      <c r="F29" s="38"/>
      <c r="G29" s="38"/>
    </row>
  </sheetData>
  <mergeCells count="3">
    <mergeCell ref="G4:H4"/>
    <mergeCell ref="E4:F4"/>
    <mergeCell ref="C4:D4"/>
  </mergeCells>
  <pageMargins left="0.7" right="0.7" top="0.75" bottom="0.75" header="0.3" footer="0.3"/>
  <pageSetup orientation="portrait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S27"/>
  <sheetViews>
    <sheetView showGridLines="0" tabSelected="1" workbookViewId="0">
      <selection activeCell="I26" sqref="H26:I26"/>
    </sheetView>
  </sheetViews>
  <sheetFormatPr defaultRowHeight="18.75" customHeight="1"/>
  <cols>
    <col min="1" max="1" width="2.28515625" style="35" customWidth="1"/>
    <col min="2" max="2" width="17.85546875" style="35" customWidth="1"/>
    <col min="3" max="17" width="10.7109375" style="35" customWidth="1"/>
    <col min="18" max="18" width="14.140625" style="35" customWidth="1"/>
    <col min="19" max="19" width="13.42578125" style="35" customWidth="1"/>
    <col min="20" max="16384" width="9.140625" style="35"/>
  </cols>
  <sheetData>
    <row r="1" spans="2:19" ht="9" customHeight="1"/>
    <row r="2" spans="2:19" s="34" customFormat="1" ht="21" customHeight="1">
      <c r="B2" s="90" t="s">
        <v>41</v>
      </c>
      <c r="C2" s="59"/>
      <c r="D2" s="59"/>
      <c r="E2" s="59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</row>
    <row r="3" spans="2:19" ht="5.0999999999999996" customHeight="1">
      <c r="B3"/>
      <c r="C3"/>
      <c r="D3"/>
      <c r="E3"/>
      <c r="F3"/>
      <c r="G3"/>
      <c r="H3"/>
      <c r="I3"/>
      <c r="J3"/>
      <c r="K3"/>
      <c r="L3"/>
      <c r="M3"/>
      <c r="N3"/>
      <c r="O3"/>
      <c r="P3"/>
      <c r="Q3"/>
    </row>
    <row r="4" spans="2:19" ht="18" customHeight="1">
      <c r="B4" s="91"/>
      <c r="C4" s="92">
        <v>2008</v>
      </c>
      <c r="D4" s="92">
        <v>2009</v>
      </c>
      <c r="E4" s="92">
        <v>2010</v>
      </c>
      <c r="F4" s="92">
        <v>2011</v>
      </c>
      <c r="G4" s="92">
        <v>2012</v>
      </c>
      <c r="H4" s="92">
        <v>2013</v>
      </c>
      <c r="I4" s="92">
        <v>2014</v>
      </c>
      <c r="J4" s="92">
        <v>2015</v>
      </c>
      <c r="K4" s="92">
        <v>2016</v>
      </c>
      <c r="L4" s="93">
        <v>2017</v>
      </c>
      <c r="M4" s="93">
        <v>2018</v>
      </c>
      <c r="N4" s="93">
        <v>2019</v>
      </c>
      <c r="O4" s="93">
        <v>2020</v>
      </c>
      <c r="P4" s="92">
        <v>2021</v>
      </c>
      <c r="Q4" s="92">
        <v>2022</v>
      </c>
      <c r="R4" s="92">
        <v>2023</v>
      </c>
      <c r="S4" s="92">
        <v>2024</v>
      </c>
    </row>
    <row r="5" spans="2:19" s="34" customFormat="1" ht="18" customHeight="1">
      <c r="B5" s="94" t="s">
        <v>10</v>
      </c>
      <c r="C5" s="95">
        <v>41787</v>
      </c>
      <c r="D5" s="95">
        <v>39362</v>
      </c>
      <c r="E5" s="95">
        <v>42853</v>
      </c>
      <c r="F5" s="95">
        <v>39038</v>
      </c>
      <c r="G5" s="95">
        <v>41401.333700000003</v>
      </c>
      <c r="H5" s="95">
        <v>40917.220799999996</v>
      </c>
      <c r="I5" s="95">
        <v>48363.900569999998</v>
      </c>
      <c r="J5" s="95">
        <f>47586489.74/1000</f>
        <v>47586.489740000005</v>
      </c>
      <c r="K5" s="95">
        <f>(43228797.6+4205984.93)/1000</f>
        <v>47434.782530000004</v>
      </c>
      <c r="L5" s="96">
        <v>45118.765599999999</v>
      </c>
      <c r="M5" s="96">
        <v>45908.834299999995</v>
      </c>
      <c r="N5" s="97">
        <v>43656.920899992801</v>
      </c>
      <c r="O5" s="97">
        <v>47774.858652000155</v>
      </c>
      <c r="P5" s="97">
        <v>49638.650938999897</v>
      </c>
      <c r="Q5" s="97">
        <v>51204.839234000407</v>
      </c>
      <c r="R5" s="98">
        <v>58341.533213000286</v>
      </c>
      <c r="S5" s="99">
        <v>59539.573638999711</v>
      </c>
    </row>
    <row r="6" spans="2:19" s="34" customFormat="1" ht="18" customHeight="1">
      <c r="B6" s="94" t="s">
        <v>9</v>
      </c>
      <c r="C6" s="95">
        <v>28772</v>
      </c>
      <c r="D6" s="95">
        <v>26316</v>
      </c>
      <c r="E6" s="95">
        <v>25701</v>
      </c>
      <c r="F6" s="95">
        <v>26530</v>
      </c>
      <c r="G6" s="95">
        <v>25875.236399999998</v>
      </c>
      <c r="H6" s="95">
        <v>26507.357099999997</v>
      </c>
      <c r="I6" s="95">
        <v>29123.306499999999</v>
      </c>
      <c r="J6" s="95">
        <f>31240832.86/1000</f>
        <v>31240.832859999999</v>
      </c>
      <c r="K6" s="95">
        <f>37367515/1000</f>
        <v>37367.514999999999</v>
      </c>
      <c r="L6" s="96">
        <v>38114.568900000006</v>
      </c>
      <c r="M6" s="96">
        <v>38977.877500000002</v>
      </c>
      <c r="N6" s="100">
        <v>48200.843416666597</v>
      </c>
      <c r="O6" s="100">
        <v>49254.569355998334</v>
      </c>
      <c r="P6" s="97">
        <v>49769.181531999449</v>
      </c>
      <c r="Q6" s="97">
        <v>52103.036521995353</v>
      </c>
      <c r="R6" s="98">
        <v>59364.205765982755</v>
      </c>
      <c r="S6" s="99">
        <v>66485.386373976435</v>
      </c>
    </row>
    <row r="7" spans="2:19" s="34" customFormat="1" ht="18" customHeight="1">
      <c r="B7" s="94" t="s">
        <v>11</v>
      </c>
      <c r="C7" s="95">
        <v>9143</v>
      </c>
      <c r="D7" s="95">
        <v>8248</v>
      </c>
      <c r="E7" s="95">
        <v>8328</v>
      </c>
      <c r="F7" s="95">
        <v>8573</v>
      </c>
      <c r="G7" s="95">
        <v>9082.2768000000015</v>
      </c>
      <c r="H7" s="95">
        <v>9039.0706999999984</v>
      </c>
      <c r="I7" s="95">
        <v>9938.6183000000001</v>
      </c>
      <c r="J7" s="95">
        <f>18003304.92/1000</f>
        <v>18003.304920000002</v>
      </c>
      <c r="K7" s="95">
        <f>28998911.9/1000</f>
        <v>28998.911899999999</v>
      </c>
      <c r="L7" s="96">
        <v>27527.515500000001</v>
      </c>
      <c r="M7" s="96">
        <v>26635.790400000002</v>
      </c>
      <c r="N7" s="100">
        <v>30925.3643455645</v>
      </c>
      <c r="O7" s="100">
        <v>30462.65756</v>
      </c>
      <c r="P7" s="97">
        <v>29817.002391000002</v>
      </c>
      <c r="Q7" s="97">
        <v>27871.950795000001</v>
      </c>
      <c r="R7" s="98">
        <v>30767.956842</v>
      </c>
      <c r="S7" s="99">
        <v>32164.295092000008</v>
      </c>
    </row>
    <row r="8" spans="2:19" s="34" customFormat="1" ht="18" customHeight="1">
      <c r="B8" s="94" t="s">
        <v>12</v>
      </c>
      <c r="C8" s="95">
        <v>4706</v>
      </c>
      <c r="D8" s="95">
        <v>4868</v>
      </c>
      <c r="E8" s="95">
        <v>3335</v>
      </c>
      <c r="F8" s="95">
        <v>3278</v>
      </c>
      <c r="G8" s="95">
        <v>3236.0704999999998</v>
      </c>
      <c r="H8" s="95">
        <v>3042.0264999999999</v>
      </c>
      <c r="I8" s="95">
        <v>2934.7187999999996</v>
      </c>
      <c r="J8" s="95">
        <f>2813934.68/1000</f>
        <v>2813.9346800000003</v>
      </c>
      <c r="K8" s="95">
        <f>4739809.3/1000</f>
        <v>4739.8092999999999</v>
      </c>
      <c r="L8" s="96">
        <v>5302.904199999999</v>
      </c>
      <c r="M8" s="96">
        <v>5594.3082000000004</v>
      </c>
      <c r="N8" s="100">
        <v>7460.2563620967694</v>
      </c>
      <c r="O8" s="100">
        <v>4815.6834289999997</v>
      </c>
      <c r="P8" s="97">
        <v>4404.4829180000006</v>
      </c>
      <c r="Q8" s="97">
        <v>4782.487149999999</v>
      </c>
      <c r="R8" s="98">
        <v>8632.8610749999989</v>
      </c>
      <c r="S8" s="99">
        <v>9273.1584430000003</v>
      </c>
    </row>
    <row r="9" spans="2:19" s="34" customFormat="1" ht="18" customHeight="1">
      <c r="B9" s="94" t="s">
        <v>13</v>
      </c>
      <c r="C9" s="95">
        <v>4146</v>
      </c>
      <c r="D9" s="95">
        <v>4146</v>
      </c>
      <c r="E9" s="95">
        <v>4830</v>
      </c>
      <c r="F9" s="95">
        <v>5299</v>
      </c>
      <c r="G9" s="95">
        <v>5628.3026999999993</v>
      </c>
      <c r="H9" s="95">
        <v>5756</v>
      </c>
      <c r="I9" s="95">
        <v>7687.3477581346797</v>
      </c>
      <c r="J9" s="95">
        <f>4832885.59/1000+(4160156/1000)</f>
        <v>8993.0415900000007</v>
      </c>
      <c r="K9" s="95">
        <f>5706458.4/1000</f>
        <v>5706.4584000000004</v>
      </c>
      <c r="L9" s="96">
        <v>10707.687099999999</v>
      </c>
      <c r="M9" s="96">
        <v>9625.4990599999965</v>
      </c>
      <c r="N9" s="100">
        <v>9557.8126248655899</v>
      </c>
      <c r="O9" s="100">
        <v>4080.9037479999997</v>
      </c>
      <c r="P9" s="97">
        <v>3563.513344</v>
      </c>
      <c r="Q9" s="97">
        <v>3636.5652730000002</v>
      </c>
      <c r="R9" s="98">
        <v>4980.9327060000005</v>
      </c>
      <c r="S9" s="99">
        <v>6214.4121299999988</v>
      </c>
    </row>
    <row r="10" spans="2:19" s="34" customFormat="1" ht="18" customHeight="1">
      <c r="B10" s="94" t="s">
        <v>14</v>
      </c>
      <c r="C10" s="95">
        <v>5115</v>
      </c>
      <c r="D10" s="95">
        <v>5077</v>
      </c>
      <c r="E10" s="95">
        <v>4192</v>
      </c>
      <c r="F10" s="95">
        <v>4925</v>
      </c>
      <c r="G10" s="95">
        <v>5360.6769000000004</v>
      </c>
      <c r="H10" s="95">
        <v>5440.8689999999997</v>
      </c>
      <c r="I10" s="95">
        <v>6723.6135999999997</v>
      </c>
      <c r="J10" s="95">
        <f>5483138.17/1000</f>
        <v>5483.1381700000002</v>
      </c>
      <c r="K10" s="95">
        <f>6883572.1/1000</f>
        <v>6883.5720999999994</v>
      </c>
      <c r="L10" s="96">
        <v>6948.8726000000015</v>
      </c>
      <c r="M10" s="96">
        <v>6531.2255999999998</v>
      </c>
      <c r="N10" s="100">
        <v>6808.6424276881698</v>
      </c>
      <c r="O10" s="100">
        <v>6127.1021209999999</v>
      </c>
      <c r="P10" s="97">
        <v>6290.7229680000019</v>
      </c>
      <c r="Q10" s="97">
        <v>6281.9924160000055</v>
      </c>
      <c r="R10" s="98">
        <v>7298.9416879999999</v>
      </c>
      <c r="S10" s="99">
        <v>7873.4082479999997</v>
      </c>
    </row>
    <row r="11" spans="2:19" s="34" customFormat="1" ht="18" customHeight="1">
      <c r="B11" s="94" t="s">
        <v>15</v>
      </c>
      <c r="C11" s="95">
        <v>2798</v>
      </c>
      <c r="D11" s="95">
        <v>2573</v>
      </c>
      <c r="E11" s="95">
        <v>2462</v>
      </c>
      <c r="F11" s="95">
        <v>2093</v>
      </c>
      <c r="G11" s="95">
        <v>2257.1030000000001</v>
      </c>
      <c r="H11" s="95">
        <v>2319.5562999999997</v>
      </c>
      <c r="I11" s="95">
        <v>2441.681</v>
      </c>
      <c r="J11" s="95">
        <f>2298331.8/1000</f>
        <v>2298.3317999999999</v>
      </c>
      <c r="K11" s="95">
        <f>2208891.2/1000</f>
        <v>2208.8912</v>
      </c>
      <c r="L11" s="96">
        <v>2386.7105999999999</v>
      </c>
      <c r="M11" s="96">
        <v>2280.8367000000007</v>
      </c>
      <c r="N11" s="100">
        <v>2394.9682875000003</v>
      </c>
      <c r="O11" s="100">
        <v>2428.4795160000003</v>
      </c>
      <c r="P11" s="97">
        <v>2594.5570399999997</v>
      </c>
      <c r="Q11" s="97">
        <v>2470.7534560000004</v>
      </c>
      <c r="R11" s="98">
        <v>2729.6121350000003</v>
      </c>
      <c r="S11" s="99">
        <v>2836.9695929999998</v>
      </c>
    </row>
    <row r="12" spans="2:19" s="34" customFormat="1" ht="18" customHeight="1">
      <c r="B12" s="94" t="s">
        <v>40</v>
      </c>
      <c r="C12" s="95">
        <v>0</v>
      </c>
      <c r="D12" s="95">
        <v>0</v>
      </c>
      <c r="E12" s="95">
        <v>0</v>
      </c>
      <c r="F12" s="95">
        <v>0</v>
      </c>
      <c r="G12" s="95">
        <v>0</v>
      </c>
      <c r="H12" s="95">
        <v>0</v>
      </c>
      <c r="I12" s="95">
        <v>0</v>
      </c>
      <c r="J12" s="95">
        <v>0</v>
      </c>
      <c r="K12" s="95">
        <v>0</v>
      </c>
      <c r="L12" s="96">
        <v>0</v>
      </c>
      <c r="M12" s="96">
        <v>0</v>
      </c>
      <c r="N12" s="100">
        <v>0</v>
      </c>
      <c r="O12" s="100">
        <v>4251.0979219999999</v>
      </c>
      <c r="P12" s="97">
        <v>4644.9480999999996</v>
      </c>
      <c r="Q12" s="97">
        <v>5298.7008180000003</v>
      </c>
      <c r="R12" s="99">
        <v>4816.1050500000001</v>
      </c>
      <c r="S12" s="99">
        <v>5268.4939199999999</v>
      </c>
    </row>
    <row r="13" spans="2:19" s="34" customFormat="1" ht="18" customHeight="1">
      <c r="B13" s="94" t="s">
        <v>49</v>
      </c>
      <c r="C13" s="95">
        <f t="shared" ref="C13:J13" ca="1" si="0">-C13</f>
        <v>0</v>
      </c>
      <c r="D13" s="95">
        <f t="shared" ca="1" si="0"/>
        <v>0</v>
      </c>
      <c r="E13" s="95">
        <f t="shared" ca="1" si="0"/>
        <v>0</v>
      </c>
      <c r="F13" s="95">
        <f t="shared" ca="1" si="0"/>
        <v>0</v>
      </c>
      <c r="G13" s="95">
        <f t="shared" ca="1" si="0"/>
        <v>0</v>
      </c>
      <c r="H13" s="95">
        <f t="shared" ca="1" si="0"/>
        <v>0</v>
      </c>
      <c r="I13" s="95">
        <f t="shared" ca="1" si="0"/>
        <v>0</v>
      </c>
      <c r="J13" s="95">
        <f t="shared" ca="1" si="0"/>
        <v>0</v>
      </c>
      <c r="K13" s="95">
        <f>936148/1000</f>
        <v>936.14800000000002</v>
      </c>
      <c r="L13" s="96">
        <v>2270.6979999999999</v>
      </c>
      <c r="M13" s="96">
        <v>2869.165</v>
      </c>
      <c r="N13" s="100">
        <v>2740.2809999999999</v>
      </c>
      <c r="O13" s="100">
        <v>3370.393</v>
      </c>
      <c r="P13" s="97">
        <v>3548.7289999999998</v>
      </c>
      <c r="Q13" s="97">
        <v>3943.5549999999998</v>
      </c>
      <c r="R13" s="98">
        <v>4085.0749999999998</v>
      </c>
      <c r="S13" s="99">
        <v>4185.8919999999998</v>
      </c>
    </row>
    <row r="14" spans="2:19" s="34" customFormat="1" ht="18" customHeight="1">
      <c r="B14" s="101" t="s">
        <v>16</v>
      </c>
      <c r="C14" s="102">
        <f t="shared" ref="C14:S14" ca="1" si="1">SUM(C5:C13)</f>
        <v>153987.53529029447</v>
      </c>
      <c r="D14" s="102">
        <f t="shared" ca="1" si="1"/>
        <v>153987.53529029447</v>
      </c>
      <c r="E14" s="102">
        <f t="shared" ca="1" si="1"/>
        <v>153987.53529029447</v>
      </c>
      <c r="F14" s="102">
        <f t="shared" ca="1" si="1"/>
        <v>153987.53529029447</v>
      </c>
      <c r="G14" s="102">
        <f t="shared" ca="1" si="1"/>
        <v>153987.53529029447</v>
      </c>
      <c r="H14" s="102">
        <f t="shared" ca="1" si="1"/>
        <v>153987.53529029447</v>
      </c>
      <c r="I14" s="102">
        <f t="shared" ca="1" si="1"/>
        <v>153987.53529029447</v>
      </c>
      <c r="J14" s="102">
        <f t="shared" ca="1" si="1"/>
        <v>153987.53529029447</v>
      </c>
      <c r="K14" s="102">
        <f t="shared" si="1"/>
        <v>134276.08843</v>
      </c>
      <c r="L14" s="102">
        <f t="shared" si="1"/>
        <v>138377.7225</v>
      </c>
      <c r="M14" s="102">
        <f t="shared" si="1"/>
        <v>138423.53676000002</v>
      </c>
      <c r="N14" s="102">
        <f t="shared" si="1"/>
        <v>151745.08936437441</v>
      </c>
      <c r="O14" s="102">
        <f t="shared" si="1"/>
        <v>152565.7453039985</v>
      </c>
      <c r="P14" s="102">
        <f t="shared" si="1"/>
        <v>154271.78823199935</v>
      </c>
      <c r="Q14" s="102">
        <f t="shared" si="1"/>
        <v>157593.88066399575</v>
      </c>
      <c r="R14" s="102">
        <f t="shared" si="1"/>
        <v>181017.22347498304</v>
      </c>
      <c r="S14" s="102">
        <f t="shared" si="1"/>
        <v>193841.58943897614</v>
      </c>
    </row>
    <row r="15" spans="2:19" ht="5.0999999999999996" customHeight="1">
      <c r="B15" s="39"/>
      <c r="C15" s="40"/>
      <c r="D15" s="40"/>
      <c r="E15" s="40"/>
      <c r="F15" s="40"/>
      <c r="G15" s="40"/>
      <c r="H15" s="40"/>
      <c r="I15" s="40"/>
    </row>
    <row r="16" spans="2:19" ht="12" customHeight="1">
      <c r="B16" s="103" t="s">
        <v>50</v>
      </c>
      <c r="C16" s="73"/>
      <c r="D16" s="73"/>
      <c r="Q16" s="50"/>
    </row>
    <row r="17" spans="2:18" ht="12" customHeight="1">
      <c r="B17" s="73" t="s">
        <v>51</v>
      </c>
      <c r="C17" s="73"/>
      <c r="D17" s="73"/>
      <c r="O17" s="49"/>
      <c r="P17" s="49"/>
      <c r="Q17" s="49"/>
      <c r="R17" s="49"/>
    </row>
    <row r="18" spans="2:18" ht="12" customHeight="1">
      <c r="B18" s="73" t="s">
        <v>34</v>
      </c>
      <c r="C18" s="73"/>
      <c r="D18" s="73"/>
      <c r="P18" s="48"/>
    </row>
    <row r="19" spans="2:18" ht="18.75" customHeight="1">
      <c r="P19" s="48"/>
      <c r="R19" s="44"/>
    </row>
    <row r="20" spans="2:18" ht="18.75" customHeight="1">
      <c r="P20" s="48"/>
      <c r="R20" s="44"/>
    </row>
    <row r="21" spans="2:18" ht="18.75" customHeight="1">
      <c r="G21" s="43"/>
      <c r="P21" s="48"/>
      <c r="R21" s="44"/>
    </row>
    <row r="22" spans="2:18" ht="18.75" customHeight="1">
      <c r="I22" s="43"/>
      <c r="P22" s="48"/>
      <c r="R22" s="44"/>
    </row>
    <row r="23" spans="2:18" ht="18.75" customHeight="1">
      <c r="I23" s="43"/>
      <c r="P23" s="48"/>
      <c r="R23" s="44"/>
    </row>
    <row r="24" spans="2:18" ht="18.75" customHeight="1">
      <c r="I24" s="43"/>
      <c r="P24" s="48"/>
      <c r="R24" s="44"/>
    </row>
    <row r="25" spans="2:18" ht="18.75" customHeight="1">
      <c r="I25" s="43"/>
      <c r="P25" s="48"/>
      <c r="R25" s="44"/>
    </row>
    <row r="26" spans="2:18" ht="18.75" customHeight="1">
      <c r="I26" s="43"/>
      <c r="P26" s="48"/>
      <c r="R26" s="44"/>
    </row>
    <row r="27" spans="2:18" ht="18.75" customHeight="1">
      <c r="I27" s="44"/>
      <c r="P27" s="48"/>
      <c r="R27" s="44"/>
    </row>
  </sheetData>
  <pageMargins left="0.7" right="0.7" top="0.75" bottom="0.75" header="0.3" footer="0.3"/>
  <pageSetup orientation="landscape" r:id="rId1"/>
  <ignoredErrors>
    <ignoredError sqref="L14:M14 N14 O14:S14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Contents</vt:lpstr>
      <vt:lpstr>E1</vt:lpstr>
      <vt:lpstr>E2</vt:lpstr>
      <vt:lpstr>E3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Tausulu Vaai-Reupena</dc:creator>
  <cp:lastModifiedBy>Tausulu Vaai-Reupena</cp:lastModifiedBy>
  <dcterms:created xsi:type="dcterms:W3CDTF">2019-09-11T23:53:44Z</dcterms:created>
  <dcterms:modified xsi:type="dcterms:W3CDTF">2026-06-21T22:21:31Z</dcterms:modified>
</cp:coreProperties>
</file>